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360" tabRatio="818"/>
  </bookViews>
  <sheets>
    <sheet name="Veriler" sheetId="10" r:id="rId1"/>
  </sheets>
  <definedNames>
    <definedName name="cur_1">#REF!</definedName>
    <definedName name="cur_10">#REF!</definedName>
    <definedName name="cur_2">#REF!</definedName>
    <definedName name="cur_3">#REF!</definedName>
    <definedName name="cur_4">#REF!</definedName>
    <definedName name="cur_5">#REF!</definedName>
    <definedName name="cur_6">#REF!</definedName>
    <definedName name="cur_7">#REF!</definedName>
    <definedName name="cur_8">#REF!</definedName>
    <definedName name="cur_9">#REF!</definedName>
    <definedName name="InvestmentType">#REF!</definedName>
    <definedName name="iskonto_orani">#REF!</definedName>
    <definedName name="mali_donem">#REF!</definedName>
    <definedName name="Senaryo21">#REF!</definedName>
    <definedName name="Senaryo22">#REF!</definedName>
    <definedName name="Senaryo31">#REF!</definedName>
    <definedName name="Senaryo32">#REF!</definedName>
    <definedName name="taksit_sayisi">#REF!</definedName>
    <definedName name="TaxpayerCategory">#REF!</definedName>
    <definedName name="vergi_orani">#REF!</definedName>
  </definedNames>
  <calcPr calcId="145621"/>
</workbook>
</file>

<file path=xl/calcChain.xml><?xml version="1.0" encoding="utf-8"?>
<calcChain xmlns="http://schemas.openxmlformats.org/spreadsheetml/2006/main">
  <c r="K34" i="10" l="1"/>
  <c r="H10" i="10" l="1"/>
  <c r="H9" i="10"/>
  <c r="H8" i="10"/>
  <c r="H7" i="10"/>
  <c r="H6" i="10"/>
  <c r="H5" i="10"/>
  <c r="H4" i="10"/>
  <c r="C52" i="10"/>
  <c r="H11" i="10" l="1"/>
  <c r="C59" i="10"/>
  <c r="D59" i="10" s="1"/>
  <c r="C57" i="10"/>
  <c r="D57" i="10" s="1"/>
  <c r="C56" i="10"/>
  <c r="C55" i="10"/>
  <c r="C54" i="10"/>
  <c r="G40" i="10"/>
  <c r="D48" i="10"/>
  <c r="B47" i="10" s="1"/>
  <c r="B48" i="10" s="1"/>
  <c r="E30" i="10"/>
  <c r="D30" i="10"/>
  <c r="C30" i="10"/>
  <c r="B30" i="10"/>
  <c r="B14" i="10"/>
  <c r="D14" i="10" s="1"/>
  <c r="B13" i="10"/>
  <c r="C12" i="10"/>
  <c r="B12" i="10"/>
  <c r="F23" i="10" s="1"/>
  <c r="G11" i="10"/>
  <c r="C11" i="10"/>
  <c r="B11" i="10"/>
  <c r="F24" i="10" s="1"/>
  <c r="C10" i="10"/>
  <c r="B10" i="10"/>
  <c r="C9" i="10"/>
  <c r="B9" i="10"/>
  <c r="C8" i="10"/>
  <c r="B8" i="10"/>
  <c r="C7" i="10"/>
  <c r="B7" i="10"/>
  <c r="B5" i="10"/>
  <c r="F20" i="10" s="1"/>
  <c r="C58" i="10" l="1"/>
  <c r="D58" i="10" s="1"/>
  <c r="C53" i="10"/>
  <c r="D53" i="10" s="1"/>
  <c r="D54" i="10"/>
  <c r="G41" i="10"/>
  <c r="G42" i="10" s="1"/>
  <c r="G43" i="10" s="1"/>
  <c r="D7" i="10"/>
  <c r="F27" i="10" s="1"/>
  <c r="H27" i="10" s="1"/>
  <c r="F28" i="10"/>
  <c r="J28" i="10" s="1"/>
  <c r="D9" i="10"/>
  <c r="F22" i="10"/>
  <c r="H22" i="10" s="1"/>
  <c r="D8" i="10"/>
  <c r="F26" i="10" s="1"/>
  <c r="J26" i="10" s="1"/>
  <c r="D10" i="10"/>
  <c r="F25" i="10"/>
  <c r="I25" i="10" s="1"/>
  <c r="B6" i="10"/>
  <c r="F21" i="10" s="1"/>
  <c r="J21" i="10" s="1"/>
  <c r="I27" i="10"/>
  <c r="G28" i="10"/>
  <c r="J20" i="10"/>
  <c r="I20" i="10"/>
  <c r="H20" i="10"/>
  <c r="G20" i="10"/>
  <c r="J24" i="10"/>
  <c r="I24" i="10"/>
  <c r="H24" i="10"/>
  <c r="G24" i="10"/>
  <c r="G23" i="10"/>
  <c r="J23" i="10"/>
  <c r="I23" i="10"/>
  <c r="H23" i="10"/>
  <c r="F29" i="10"/>
  <c r="D13" i="10"/>
  <c r="C15" i="10"/>
  <c r="D5" i="10"/>
  <c r="D12" i="10"/>
  <c r="D11" i="10"/>
  <c r="K23" i="10" l="1"/>
  <c r="K20" i="10"/>
  <c r="K24" i="10"/>
  <c r="G26" i="10"/>
  <c r="D60" i="10"/>
  <c r="H28" i="10"/>
  <c r="J25" i="10"/>
  <c r="H25" i="10"/>
  <c r="I26" i="10"/>
  <c r="I22" i="10"/>
  <c r="G21" i="10"/>
  <c r="G27" i="10"/>
  <c r="G25" i="10"/>
  <c r="H26" i="10"/>
  <c r="J27" i="10"/>
  <c r="G22" i="10"/>
  <c r="I28" i="10"/>
  <c r="K28" i="10" s="1"/>
  <c r="J22" i="10"/>
  <c r="H21" i="10"/>
  <c r="D6" i="10"/>
  <c r="D15" i="10" s="1"/>
  <c r="I21" i="10"/>
  <c r="B15" i="10"/>
  <c r="I29" i="10"/>
  <c r="H29" i="10"/>
  <c r="G29" i="10"/>
  <c r="J29" i="10"/>
  <c r="F30" i="10"/>
  <c r="K22" i="10" l="1"/>
  <c r="K21" i="10"/>
  <c r="K29" i="10"/>
  <c r="K25" i="10"/>
  <c r="K27" i="10"/>
  <c r="K26" i="10"/>
  <c r="G30" i="10"/>
  <c r="H30" i="10"/>
  <c r="H31" i="10" s="1"/>
  <c r="H32" i="10" s="1"/>
  <c r="H35" i="10" s="1"/>
  <c r="J30" i="10"/>
  <c r="J31" i="10" s="1"/>
  <c r="J32" i="10" s="1"/>
  <c r="J33" i="10" s="1"/>
  <c r="I30" i="10"/>
  <c r="I31" i="10" s="1"/>
  <c r="I32" i="10" s="1"/>
  <c r="I33" i="10" s="1"/>
  <c r="G31" i="10" l="1"/>
  <c r="K30" i="10"/>
  <c r="H33" i="10"/>
  <c r="J35" i="10"/>
  <c r="I35" i="10"/>
  <c r="G32" i="10" l="1"/>
  <c r="K31" i="10"/>
  <c r="G33" i="10" l="1"/>
  <c r="K33" i="10" s="1"/>
  <c r="K32" i="10"/>
  <c r="G35" i="10"/>
  <c r="K35" i="10" s="1"/>
</calcChain>
</file>

<file path=xl/sharedStrings.xml><?xml version="1.0" encoding="utf-8"?>
<sst xmlns="http://schemas.openxmlformats.org/spreadsheetml/2006/main" count="96" uniqueCount="90">
  <si>
    <t>Birim</t>
  </si>
  <si>
    <t>Toplam</t>
  </si>
  <si>
    <t>Sürü projeksiyonu</t>
  </si>
  <si>
    <t>% değeri</t>
  </si>
  <si>
    <t>Laktaston sırasına göre inek sayıları</t>
  </si>
  <si>
    <t>Dişi</t>
  </si>
  <si>
    <t>Erkek</t>
  </si>
  <si>
    <t>Oranı (%)</t>
  </si>
  <si>
    <t>İnek sayısı</t>
  </si>
  <si>
    <t>Geçiş oranları</t>
  </si>
  <si>
    <t>İnek sayısının 1.laktasyondaki inek sayısı ile ilişkisi</t>
  </si>
  <si>
    <t>Anaç kadro (İnek baş sayısı)</t>
  </si>
  <si>
    <t>Sağmal</t>
  </si>
  <si>
    <t>Kuru</t>
  </si>
  <si>
    <t>1-60 günlük buzağı (süt içen)</t>
  </si>
  <si>
    <t>60 günlük-6 ay buzağı (süt içmez)</t>
  </si>
  <si>
    <t>Dana 6-9 ay</t>
  </si>
  <si>
    <t>Dana 9-12 ay</t>
  </si>
  <si>
    <t>Düve-Tosun (12-15 ay)</t>
  </si>
  <si>
    <t>Gebe düve-Tosun (15-18 ay)</t>
  </si>
  <si>
    <t>Gebe düve (18-21 ay)</t>
  </si>
  <si>
    <t>Gebe düve (21-24 ay)</t>
  </si>
  <si>
    <t>Buzağılama aralığı (gün)</t>
  </si>
  <si>
    <t>380-400</t>
  </si>
  <si>
    <t>Buzağı kaybı (%)</t>
  </si>
  <si>
    <t>Hayvan grubu</t>
  </si>
  <si>
    <t>Rasyon içeriği</t>
  </si>
  <si>
    <t>Hayvan sayısı</t>
  </si>
  <si>
    <t>Silaj</t>
  </si>
  <si>
    <t>Kuru ot</t>
  </si>
  <si>
    <t>Saman</t>
  </si>
  <si>
    <t>Silaj (%15 fire)
1 m3 = 650 kg.</t>
  </si>
  <si>
    <t>Kuru ot (%10 fire)
1 m3 = 200 kg.</t>
  </si>
  <si>
    <t>Saman (%5 fire)
1 m3 = 150 kg.</t>
  </si>
  <si>
    <t>Tahıl+Küspe (%5 fire)
1 m3 = 700 kg.</t>
  </si>
  <si>
    <t>Sağmal inek (25 lt.süt)</t>
  </si>
  <si>
    <t>Kuruda inek</t>
  </si>
  <si>
    <t>Gebe düve (18-24 ay)</t>
  </si>
  <si>
    <t>Gebe düve (15-18 ay)</t>
  </si>
  <si>
    <t>Düve (12-15 ay)</t>
  </si>
  <si>
    <t>Dişi dana (6-12 ay)</t>
  </si>
  <si>
    <t>Buzağı (2-6 ay)</t>
  </si>
  <si>
    <t>Buzağı (0-2 ay)</t>
  </si>
  <si>
    <t>Tosun (12-18 ay)</t>
  </si>
  <si>
    <t>Erkek dana (6-12 ay)</t>
  </si>
  <si>
    <t>Genel toplam</t>
  </si>
  <si>
    <t>Günlük tüketim (fireli)</t>
  </si>
  <si>
    <t>Yıllık tüketim (ton)</t>
  </si>
  <si>
    <t>Depolama kapasitesi (m3)</t>
  </si>
  <si>
    <t>Birim fiyat (TL/ton)</t>
  </si>
  <si>
    <t>Yıllık Tutar (TL)</t>
  </si>
  <si>
    <t>Buzağıların içtiği süt</t>
  </si>
  <si>
    <t>Süt</t>
  </si>
  <si>
    <t>Yıl içinde buzağılayan toplam anaç inekten doğan buzağıların %92'sinin 2 ay boyunca süt içtiği ve buzağı başına toplam süt tüketiminin 227,5 Litre olduğu varsayılmıştır.</t>
  </si>
  <si>
    <t>Hafta</t>
  </si>
  <si>
    <t>Süt miktarı</t>
  </si>
  <si>
    <t>Toplam süt miktarı (yıllık)</t>
  </si>
  <si>
    <t>Buzağılara içirilen (yıllık)</t>
  </si>
  <si>
    <t>Satılan süt (yıllık)</t>
  </si>
  <si>
    <t>Buzağıların içtiği süt (ton)</t>
  </si>
  <si>
    <t>Buzağıların içtiği süt bedeli (TL)</t>
  </si>
  <si>
    <t>Toplam süt</t>
  </si>
  <si>
    <t>Yıllık tahmini satılacak hayvan sayısı</t>
  </si>
  <si>
    <t>Birim satış fiyatı</t>
  </si>
  <si>
    <t>Adet</t>
  </si>
  <si>
    <t>DST = Damızlık satış terk oranı</t>
  </si>
  <si>
    <t>Sürüyü terk eden toplam inek sayısı</t>
  </si>
  <si>
    <t>KST = Kasaplık satışla terk oranı</t>
  </si>
  <si>
    <t>Damızlık inek satışı</t>
  </si>
  <si>
    <t>HKO = Hayatta kalma oranı</t>
  </si>
  <si>
    <t>Kasaplık inek satışı</t>
  </si>
  <si>
    <t>CO = Cinsiyet oranı</t>
  </si>
  <si>
    <t>Gebe düve (18 aylık)</t>
  </si>
  <si>
    <t>GO = Gebelik oranı</t>
  </si>
  <si>
    <t xml:space="preserve">Sürü yenileme için gerekli düve </t>
  </si>
  <si>
    <t>KO = Kısırlık oranı</t>
  </si>
  <si>
    <t>Kasaplık düve satışı</t>
  </si>
  <si>
    <t>Damızlık düve satışı</t>
  </si>
  <si>
    <t>Tosun satışı</t>
  </si>
  <si>
    <t xml:space="preserve">  </t>
  </si>
  <si>
    <t>Tahıl ve Küspe</t>
  </si>
  <si>
    <t>Laktasyon sıra</t>
  </si>
  <si>
    <t>Sürü Toplam Hayvan Sayısı</t>
  </si>
  <si>
    <t>Günlük tüketim (kg)</t>
  </si>
  <si>
    <t>Toplam kaba ve kesif yem tüketimi</t>
  </si>
  <si>
    <t>İnek başı verim (litre)</t>
  </si>
  <si>
    <t>Satılan süt bedeli (TL)</t>
  </si>
  <si>
    <t>Süt fiyatı (TL)</t>
  </si>
  <si>
    <t>* Sadece sarı renkle işretlenmiş olan hücrelerdeki değerleri değiştirmeniz yeterlidir.</t>
  </si>
  <si>
    <t xml:space="preserve">Tüm hesaplamalar, Aydın DSYB'nin uyguladığı "Geleceğin Süt Çiftliklerinin Yönetiminde Bilgi Köprülerinin Kurulması" AB Projesi kapsamında yayınlanan "AB Ve Türkiye'de Danışmanlık Sistemleri ve Süt Sığırı İşletmelerinin Yönetimi" kitabında yer alan Prof.Dr.Numan AKMAN'ın "Süt Sığırı Sürülerinde Sürü Projeksiyonu" ve Prof.Dr.Can UZMAY'ın "Sürü Planlama ve Yıllık İhtiyaçların Hesaplanması" konulu sunumlarına uygun olarak yapılmıştır.
Bu çalışma Amasya İli Damızlık Sığır Yetiştiricileri Birliği Tarafından yapılmıştır.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</si>
</sst>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 x14ac:knownFonts="1">
    <font>
      <sz val="11"/>
      <color theme="1"/>
      <name val="Calibri"/>
      <family val="2"/>
      <charset val="162"/>
      <scheme val="minor"/>
    </font>
    <font>
      <sz val="10"/>
      <color theme="1"/>
      <name val="Arial"/>
      <family val="2"/>
      <charset val="162"/>
    </font>
    <font>
      <b/>
      <sz val="10"/>
      <color theme="1"/>
      <name val="Arial"/>
      <family val="2"/>
      <charset val="162"/>
    </font>
  </fonts>
  <fills count="1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0C0C0"/>
        <bgColor indexed="64"/>
      </patternFill>
    </fill>
    <fill>
      <patternFill patternType="solid">
        <fgColor theme="6" tint="0.39997558519241921"/>
        <bgColor indexed="64"/>
      </patternFill>
    </fill>
    <fill>
      <patternFill patternType="solid">
        <fgColor rgb="FFEAEAEA"/>
        <bgColor indexed="64"/>
      </patternFill>
    </fill>
    <fill>
      <patternFill patternType="solid">
        <fgColor theme="0" tint="-0.249977111117893"/>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101">
    <xf numFmtId="0" fontId="0" fillId="0" borderId="0" xfId="0"/>
    <xf numFmtId="0" fontId="1" fillId="6" borderId="1" xfId="0" applyFont="1" applyFill="1" applyBorder="1" applyAlignment="1" applyProtection="1">
      <alignment horizontal="right" vertical="center" wrapText="1" indent="1"/>
      <protection locked="0"/>
    </xf>
    <xf numFmtId="4" fontId="1" fillId="6" borderId="1" xfId="0" applyNumberFormat="1" applyFont="1" applyFill="1" applyBorder="1" applyAlignment="1" applyProtection="1">
      <alignment horizontal="right" indent="1"/>
      <protection locked="0"/>
    </xf>
    <xf numFmtId="4" fontId="1" fillId="6" borderId="1" xfId="0" applyNumberFormat="1" applyFont="1" applyFill="1" applyBorder="1" applyAlignment="1" applyProtection="1">
      <alignment horizontal="center" vertical="center"/>
      <protection locked="0"/>
    </xf>
    <xf numFmtId="3" fontId="1" fillId="6" borderId="1" xfId="0" applyNumberFormat="1" applyFont="1" applyFill="1" applyBorder="1" applyAlignment="1" applyProtection="1">
      <alignment horizontal="center" vertical="center"/>
      <protection locked="0"/>
    </xf>
    <xf numFmtId="3" fontId="1" fillId="6" borderId="1" xfId="0" applyNumberFormat="1" applyFont="1" applyFill="1" applyBorder="1" applyAlignment="1" applyProtection="1">
      <alignment horizontal="right" indent="1"/>
      <protection locked="0"/>
    </xf>
    <xf numFmtId="0" fontId="0" fillId="0" borderId="0" xfId="0" applyBorder="1" applyProtection="1">
      <protection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center" wrapText="1" indent="1"/>
      <protection hidden="1"/>
    </xf>
    <xf numFmtId="0" fontId="1" fillId="0" borderId="1" xfId="0" applyFont="1" applyFill="1" applyBorder="1" applyAlignment="1" applyProtection="1">
      <alignment horizontal="right" vertical="center" wrapText="1" indent="1"/>
      <protection hidden="1"/>
    </xf>
    <xf numFmtId="0" fontId="1" fillId="0" borderId="1" xfId="0" applyFont="1" applyFill="1" applyBorder="1" applyAlignment="1" applyProtection="1">
      <alignment horizontal="right" vertical="center" indent="1"/>
      <protection hidden="1"/>
    </xf>
    <xf numFmtId="0" fontId="1" fillId="0" borderId="1" xfId="0" applyFont="1" applyBorder="1" applyAlignment="1" applyProtection="1">
      <alignment horizontal="right" vertical="center" indent="1"/>
      <protection hidden="1"/>
    </xf>
    <xf numFmtId="2" fontId="1" fillId="0" borderId="1" xfId="0" applyNumberFormat="1" applyFont="1" applyFill="1" applyBorder="1" applyAlignment="1" applyProtection="1">
      <alignment horizontal="right" vertical="center" indent="1"/>
      <protection hidden="1"/>
    </xf>
    <xf numFmtId="164" fontId="1" fillId="0" borderId="1" xfId="0" applyNumberFormat="1" applyFont="1" applyBorder="1" applyAlignment="1" applyProtection="1">
      <alignment horizontal="center" vertical="center"/>
      <protection hidden="1"/>
    </xf>
    <xf numFmtId="0" fontId="1" fillId="0" borderId="1" xfId="0" applyFont="1" applyBorder="1" applyAlignment="1" applyProtection="1">
      <alignment horizontal="right" vertical="center" wrapText="1" indent="1"/>
      <protection hidden="1"/>
    </xf>
    <xf numFmtId="0" fontId="1" fillId="4" borderId="1" xfId="0" applyFont="1" applyFill="1" applyBorder="1" applyAlignment="1" applyProtection="1">
      <alignment horizontal="left" vertical="center" indent="2"/>
      <protection hidden="1"/>
    </xf>
    <xf numFmtId="0" fontId="1" fillId="0" borderId="1" xfId="0" applyFont="1" applyBorder="1" applyProtection="1">
      <protection hidden="1"/>
    </xf>
    <xf numFmtId="0" fontId="0" fillId="0" borderId="1" xfId="0"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1" xfId="0" applyBorder="1" applyProtection="1">
      <protection hidden="1"/>
    </xf>
    <xf numFmtId="0" fontId="2" fillId="0" borderId="1"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1" fillId="4" borderId="1" xfId="0" applyFont="1" applyFill="1" applyBorder="1" applyAlignment="1" applyProtection="1">
      <alignment horizontal="left" vertical="center" wrapText="1" indent="1"/>
      <protection hidden="1"/>
    </xf>
    <xf numFmtId="0" fontId="2" fillId="5" borderId="1" xfId="0" applyFont="1" applyFill="1" applyBorder="1" applyAlignment="1" applyProtection="1">
      <alignment horizontal="right" vertical="center" wrapText="1" indent="1"/>
      <protection hidden="1"/>
    </xf>
    <xf numFmtId="0" fontId="1" fillId="0" borderId="0" xfId="0" applyFont="1" applyBorder="1" applyAlignment="1" applyProtection="1">
      <alignment horizontal="left" vertical="center" wrapText="1" indent="1"/>
      <protection hidden="1"/>
    </xf>
    <xf numFmtId="0" fontId="1" fillId="0" borderId="0" xfId="0" applyFont="1" applyBorder="1" applyAlignment="1" applyProtection="1">
      <alignment horizontal="justify" vertical="center" wrapText="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4" borderId="1" xfId="0" applyFont="1" applyFill="1" applyBorder="1" applyAlignment="1" applyProtection="1">
      <alignment horizontal="center" vertical="center"/>
      <protection hidden="1"/>
    </xf>
    <xf numFmtId="0" fontId="1" fillId="9" borderId="1" xfId="0" applyFont="1" applyFill="1" applyBorder="1" applyAlignment="1" applyProtection="1">
      <alignment horizontal="center" vertical="center"/>
      <protection hidden="1"/>
    </xf>
    <xf numFmtId="0" fontId="1" fillId="9" borderId="1"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right" indent="1"/>
      <protection hidden="1"/>
    </xf>
    <xf numFmtId="0" fontId="1" fillId="0" borderId="1" xfId="0" applyFont="1" applyBorder="1" applyAlignment="1" applyProtection="1">
      <alignment horizontal="center"/>
      <protection hidden="1"/>
    </xf>
    <xf numFmtId="165" fontId="1" fillId="0" borderId="1" xfId="0" applyNumberFormat="1" applyFont="1" applyBorder="1" applyAlignment="1" applyProtection="1">
      <alignment horizontal="right" indent="1"/>
      <protection hidden="1"/>
    </xf>
    <xf numFmtId="0" fontId="1" fillId="0" borderId="0" xfId="0" applyFont="1" applyFill="1" applyBorder="1" applyProtection="1">
      <protection hidden="1"/>
    </xf>
    <xf numFmtId="0" fontId="1" fillId="0" borderId="1" xfId="0" applyFont="1" applyBorder="1" applyAlignment="1" applyProtection="1">
      <alignment horizontal="left" indent="1"/>
      <protection hidden="1"/>
    </xf>
    <xf numFmtId="165" fontId="1" fillId="0" borderId="1" xfId="0" applyNumberFormat="1" applyFont="1" applyBorder="1" applyAlignment="1" applyProtection="1">
      <alignment horizontal="right" vertical="center" indent="1"/>
      <protection hidden="1"/>
    </xf>
    <xf numFmtId="0" fontId="1" fillId="0" borderId="1" xfId="0" applyFont="1" applyFill="1" applyBorder="1" applyAlignment="1" applyProtection="1">
      <alignment horizontal="left" vertical="center" wrapText="1" indent="1"/>
      <protection hidden="1"/>
    </xf>
    <xf numFmtId="0" fontId="1" fillId="0" borderId="1" xfId="0" applyFont="1" applyBorder="1" applyAlignment="1" applyProtection="1">
      <alignment horizontal="justify" vertical="center" wrapText="1"/>
      <protection hidden="1"/>
    </xf>
    <xf numFmtId="0" fontId="1" fillId="0" borderId="1" xfId="0" applyFont="1" applyFill="1" applyBorder="1" applyProtection="1">
      <protection hidden="1"/>
    </xf>
    <xf numFmtId="165" fontId="1" fillId="0" borderId="1" xfId="0" applyNumberFormat="1" applyFont="1" applyFill="1" applyBorder="1" applyAlignment="1" applyProtection="1">
      <alignment horizontal="right" indent="1"/>
      <protection hidden="1"/>
    </xf>
    <xf numFmtId="0" fontId="1" fillId="0" borderId="1" xfId="0" applyFont="1" applyBorder="1" applyAlignment="1" applyProtection="1">
      <alignment horizontal="left" vertical="center" indent="1"/>
      <protection hidden="1"/>
    </xf>
    <xf numFmtId="165" fontId="2" fillId="0" borderId="1" xfId="0" applyNumberFormat="1" applyFont="1" applyBorder="1" applyAlignment="1" applyProtection="1">
      <alignment horizontal="right" vertical="center" indent="1"/>
      <protection hidden="1"/>
    </xf>
    <xf numFmtId="165" fontId="1" fillId="0" borderId="0" xfId="0" applyNumberFormat="1" applyFont="1" applyBorder="1" applyAlignment="1" applyProtection="1">
      <alignment horizontal="right" vertical="center" indent="1"/>
      <protection hidden="1"/>
    </xf>
    <xf numFmtId="165" fontId="2" fillId="0" borderId="0" xfId="0" applyNumberFormat="1" applyFont="1" applyBorder="1" applyAlignment="1" applyProtection="1">
      <alignment horizontal="right" vertical="center" indent="1"/>
      <protection hidden="1"/>
    </xf>
    <xf numFmtId="0" fontId="2" fillId="0" borderId="0" xfId="0" applyFont="1" applyFill="1" applyBorder="1" applyAlignment="1" applyProtection="1">
      <alignment horizontal="center" vertical="center"/>
      <protection hidden="1"/>
    </xf>
    <xf numFmtId="0" fontId="1" fillId="0" borderId="0" xfId="0" applyFont="1" applyBorder="1" applyAlignment="1" applyProtection="1">
      <alignment horizontal="right" vertical="center" indent="1"/>
      <protection hidden="1"/>
    </xf>
    <xf numFmtId="0" fontId="2" fillId="7"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left" vertical="center" indent="1"/>
      <protection hidden="1"/>
    </xf>
    <xf numFmtId="3" fontId="1" fillId="0" borderId="1" xfId="0" applyNumberFormat="1" applyFont="1" applyBorder="1" applyAlignment="1" applyProtection="1">
      <alignment horizontal="right" vertical="center" indent="1"/>
      <protection hidden="1"/>
    </xf>
    <xf numFmtId="3" fontId="1" fillId="0" borderId="0" xfId="0" applyNumberFormat="1" applyFont="1" applyBorder="1" applyAlignment="1" applyProtection="1">
      <alignment horizontal="right" vertical="center" indent="1"/>
      <protection hidden="1"/>
    </xf>
    <xf numFmtId="165" fontId="1" fillId="0" borderId="0" xfId="0" applyNumberFormat="1" applyFont="1" applyBorder="1" applyAlignment="1" applyProtection="1">
      <alignment horizontal="center" vertical="center"/>
      <protection hidden="1"/>
    </xf>
    <xf numFmtId="3" fontId="2" fillId="0" borderId="1" xfId="0" applyNumberFormat="1" applyFont="1" applyBorder="1" applyAlignment="1" applyProtection="1">
      <alignment horizontal="right" vertical="center" indent="1"/>
      <protection hidden="1"/>
    </xf>
    <xf numFmtId="3" fontId="2" fillId="0" borderId="0" xfId="0" applyNumberFormat="1" applyFont="1" applyBorder="1" applyAlignment="1" applyProtection="1">
      <alignment horizontal="right" vertical="center" indent="1"/>
      <protection hidden="1"/>
    </xf>
    <xf numFmtId="0" fontId="1" fillId="0" borderId="0" xfId="0" applyFont="1" applyFill="1" applyBorder="1" applyAlignment="1" applyProtection="1">
      <alignment vertical="center"/>
      <protection hidden="1"/>
    </xf>
    <xf numFmtId="165" fontId="1" fillId="0" borderId="1" xfId="0" applyNumberFormat="1" applyFont="1" applyBorder="1" applyAlignment="1" applyProtection="1">
      <alignment horizontal="right" vertical="center"/>
      <protection hidden="1"/>
    </xf>
    <xf numFmtId="4" fontId="1" fillId="0" borderId="1" xfId="0" applyNumberFormat="1" applyFont="1" applyFill="1" applyBorder="1" applyAlignment="1" applyProtection="1">
      <alignment horizontal="left" indent="1"/>
      <protection hidden="1"/>
    </xf>
    <xf numFmtId="0" fontId="2" fillId="0" borderId="1" xfId="0" applyFont="1" applyBorder="1" applyAlignment="1" applyProtection="1">
      <alignment horizontal="right" indent="1"/>
      <protection hidden="1"/>
    </xf>
    <xf numFmtId="4" fontId="2" fillId="0" borderId="1" xfId="0" applyNumberFormat="1" applyFont="1" applyBorder="1" applyAlignment="1" applyProtection="1">
      <alignment horizontal="right" indent="1"/>
      <protection hidden="1"/>
    </xf>
    <xf numFmtId="0" fontId="1" fillId="0" borderId="1" xfId="0" applyFont="1" applyBorder="1" applyAlignment="1" applyProtection="1">
      <alignment horizontal="right" indent="1"/>
      <protection hidden="1"/>
    </xf>
    <xf numFmtId="3" fontId="1" fillId="0" borderId="1" xfId="0" applyNumberFormat="1" applyFont="1" applyBorder="1" applyAlignment="1" applyProtection="1">
      <alignment horizontal="right" indent="1"/>
      <protection hidden="1"/>
    </xf>
    <xf numFmtId="0" fontId="2" fillId="0" borderId="1" xfId="0" applyFont="1" applyFill="1" applyBorder="1" applyAlignment="1" applyProtection="1">
      <alignment vertical="center"/>
      <protection hidden="1"/>
    </xf>
    <xf numFmtId="3" fontId="1" fillId="2" borderId="1" xfId="0" applyNumberFormat="1" applyFont="1" applyFill="1" applyBorder="1" applyAlignment="1" applyProtection="1">
      <alignment horizontal="right" indent="1"/>
      <protection hidden="1"/>
    </xf>
    <xf numFmtId="3" fontId="0" fillId="0" borderId="0" xfId="0" applyNumberFormat="1" applyBorder="1" applyProtection="1">
      <protection hidden="1"/>
    </xf>
    <xf numFmtId="2" fontId="1" fillId="0" borderId="0" xfId="0" applyNumberFormat="1" applyFont="1" applyBorder="1" applyProtection="1">
      <protection hidden="1"/>
    </xf>
    <xf numFmtId="1" fontId="1" fillId="0" borderId="0" xfId="0" applyNumberFormat="1" applyFont="1" applyBorder="1" applyAlignment="1" applyProtection="1">
      <alignment horizontal="left" vertical="center" wrapText="1" indent="1"/>
      <protection hidden="1"/>
    </xf>
    <xf numFmtId="0" fontId="1" fillId="2" borderId="1" xfId="0" applyFont="1" applyFill="1" applyBorder="1" applyAlignment="1" applyProtection="1">
      <alignment horizontal="center" vertical="center" wrapText="1"/>
      <protection hidden="1"/>
    </xf>
    <xf numFmtId="165" fontId="1" fillId="8" borderId="1" xfId="0" applyNumberFormat="1" applyFont="1" applyFill="1" applyBorder="1" applyAlignment="1" applyProtection="1">
      <alignment horizontal="right" indent="1"/>
      <protection hidden="1"/>
    </xf>
    <xf numFmtId="0" fontId="2" fillId="2" borderId="1" xfId="0"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3" fontId="1"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wrapText="1"/>
      <protection hidden="1"/>
    </xf>
    <xf numFmtId="0" fontId="1" fillId="0" borderId="3" xfId="0" applyFont="1" applyBorder="1" applyAlignment="1" applyProtection="1">
      <alignment horizontal="left" vertical="center" wrapText="1" indent="1"/>
      <protection hidden="1"/>
    </xf>
    <xf numFmtId="0" fontId="1" fillId="10" borderId="1" xfId="0" applyFont="1" applyFill="1" applyBorder="1" applyAlignment="1" applyProtection="1">
      <alignment horizontal="center" vertical="center" wrapText="1"/>
      <protection hidden="1"/>
    </xf>
    <xf numFmtId="0" fontId="1" fillId="9"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wrapText="1"/>
      <protection hidden="1"/>
    </xf>
    <xf numFmtId="0" fontId="1" fillId="1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4" borderId="2" xfId="0" applyFont="1" applyFill="1" applyBorder="1" applyAlignment="1" applyProtection="1">
      <alignment horizontal="left" vertical="center" indent="1"/>
      <protection hidden="1"/>
    </xf>
    <xf numFmtId="0" fontId="2" fillId="4" borderId="3" xfId="0" applyFont="1" applyFill="1" applyBorder="1" applyAlignment="1" applyProtection="1">
      <alignment horizontal="left" vertical="center" indent="1"/>
      <protection hidden="1"/>
    </xf>
    <xf numFmtId="0" fontId="2" fillId="4" borderId="4" xfId="0" applyFont="1" applyFill="1" applyBorder="1" applyAlignment="1" applyProtection="1">
      <alignment horizontal="left" vertical="center" indent="1"/>
      <protection hidden="1"/>
    </xf>
    <xf numFmtId="0" fontId="1" fillId="10" borderId="2" xfId="0" applyFont="1" applyFill="1" applyBorder="1" applyAlignment="1" applyProtection="1">
      <alignment horizontal="center" vertical="center"/>
      <protection hidden="1"/>
    </xf>
    <xf numFmtId="0" fontId="1" fillId="10" borderId="3" xfId="0" applyFont="1" applyFill="1" applyBorder="1" applyAlignment="1" applyProtection="1">
      <alignment horizontal="center" vertical="center"/>
      <protection hidden="1"/>
    </xf>
    <xf numFmtId="0" fontId="1" fillId="10" borderId="4" xfId="0" applyFont="1" applyFill="1" applyBorder="1" applyAlignment="1" applyProtection="1">
      <alignment horizontal="center" vertical="center"/>
      <protection hidden="1"/>
    </xf>
    <xf numFmtId="0" fontId="1" fillId="0" borderId="0" xfId="0" applyFont="1" applyBorder="1" applyAlignment="1" applyProtection="1">
      <alignment horizontal="left" vertical="center" wrapText="1" indent="1"/>
      <protection hidden="1"/>
    </xf>
    <xf numFmtId="0" fontId="2" fillId="2"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colors>
    <mruColors>
      <color rgb="FFEAEAEA"/>
      <color rgb="FFFFFF99"/>
      <color rgb="FF1C4372"/>
      <color rgb="FFCCFFFF"/>
      <color rgb="FFCCFFCC"/>
      <color rgb="FF003366"/>
      <color rgb="FF8A0000"/>
      <color rgb="FF6666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1</xdr:row>
      <xdr:rowOff>104775</xdr:rowOff>
    </xdr:from>
    <xdr:to>
      <xdr:col>0</xdr:col>
      <xdr:colOff>1377225</xdr:colOff>
      <xdr:row>2</xdr:row>
      <xdr:rowOff>567600</xdr:rowOff>
    </xdr:to>
    <xdr:pic>
      <xdr:nvPicPr>
        <xdr:cNvPr id="2" name="Picture 1"/>
        <xdr:cNvPicPr/>
      </xdr:nvPicPr>
      <xdr:blipFill>
        <a:blip xmlns:r="http://schemas.openxmlformats.org/officeDocument/2006/relationships" r:embed="rId1"/>
        <a:stretch>
          <a:fillRect/>
        </a:stretch>
      </xdr:blipFill>
      <xdr:spPr>
        <a:xfrm>
          <a:off x="657225" y="38100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A38" workbookViewId="0">
      <selection activeCell="H55" sqref="H55"/>
    </sheetView>
  </sheetViews>
  <sheetFormatPr defaultColWidth="16.7109375" defaultRowHeight="15" x14ac:dyDescent="0.25"/>
  <cols>
    <col min="1" max="1" width="30.7109375" style="6" customWidth="1"/>
    <col min="2" max="2" width="13.7109375" style="71" customWidth="1"/>
    <col min="3" max="3" width="14" style="6" customWidth="1"/>
    <col min="4" max="4" width="14.5703125" style="71" customWidth="1"/>
    <col min="5" max="5" width="14.5703125" style="6" customWidth="1"/>
    <col min="6" max="6" width="30.7109375" style="6" customWidth="1"/>
    <col min="7" max="7" width="17.42578125" style="6" customWidth="1"/>
    <col min="8" max="8" width="16.7109375" style="6" customWidth="1"/>
    <col min="9" max="9" width="18.28515625" style="6" customWidth="1"/>
    <col min="10" max="10" width="24.5703125" style="6" customWidth="1"/>
    <col min="11" max="11" width="16.5703125" style="6" customWidth="1"/>
    <col min="12" max="12" width="15.42578125" style="6" customWidth="1"/>
    <col min="13" max="13" width="22.85546875" style="6" customWidth="1"/>
    <col min="14" max="14" width="16.7109375" style="6"/>
    <col min="15" max="15" width="14.28515625" style="6" customWidth="1"/>
    <col min="16" max="16" width="16.7109375" style="6"/>
    <col min="17" max="17" width="20.7109375" style="6" customWidth="1"/>
    <col min="18" max="19" width="16.7109375" style="6"/>
    <col min="20" max="20" width="23.5703125" style="6" customWidth="1"/>
    <col min="21" max="24" width="16.7109375" style="6"/>
    <col min="25" max="25" width="26.5703125" style="6" customWidth="1"/>
    <col min="26" max="28" width="16.7109375" style="6"/>
    <col min="29" max="29" width="23.7109375" style="6" customWidth="1"/>
    <col min="30" max="30" width="11.28515625" style="6" customWidth="1"/>
    <col min="31" max="31" width="11.140625" style="6" customWidth="1"/>
    <col min="32" max="32" width="12.7109375" style="6" customWidth="1"/>
    <col min="33" max="256" width="16.7109375" style="6"/>
    <col min="257" max="257" width="31" style="6" customWidth="1"/>
    <col min="258" max="258" width="16" style="6" customWidth="1"/>
    <col min="259" max="259" width="17.85546875" style="6" customWidth="1"/>
    <col min="260" max="260" width="11.42578125" style="6" customWidth="1"/>
    <col min="261" max="261" width="16.7109375" style="6" customWidth="1"/>
    <col min="262" max="262" width="12" style="6" customWidth="1"/>
    <col min="263" max="263" width="10.7109375" style="6" customWidth="1"/>
    <col min="264" max="264" width="11.85546875" style="6" customWidth="1"/>
    <col min="265" max="265" width="12.7109375" style="6" customWidth="1"/>
    <col min="266" max="266" width="10.7109375" style="6" customWidth="1"/>
    <col min="267" max="267" width="13.5703125" style="6" customWidth="1"/>
    <col min="268" max="268" width="15.42578125" style="6" customWidth="1"/>
    <col min="269" max="272" width="16.7109375" style="6"/>
    <col min="273" max="273" width="20.7109375" style="6" customWidth="1"/>
    <col min="274" max="512" width="16.7109375" style="6"/>
    <col min="513" max="513" width="31" style="6" customWidth="1"/>
    <col min="514" max="514" width="16" style="6" customWidth="1"/>
    <col min="515" max="515" width="17.85546875" style="6" customWidth="1"/>
    <col min="516" max="516" width="11.42578125" style="6" customWidth="1"/>
    <col min="517" max="517" width="16.7109375" style="6" customWidth="1"/>
    <col min="518" max="518" width="12" style="6" customWidth="1"/>
    <col min="519" max="519" width="10.7109375" style="6" customWidth="1"/>
    <col min="520" max="520" width="11.85546875" style="6" customWidth="1"/>
    <col min="521" max="521" width="12.7109375" style="6" customWidth="1"/>
    <col min="522" max="522" width="10.7109375" style="6" customWidth="1"/>
    <col min="523" max="523" width="13.5703125" style="6" customWidth="1"/>
    <col min="524" max="524" width="15.42578125" style="6" customWidth="1"/>
    <col min="525" max="528" width="16.7109375" style="6"/>
    <col min="529" max="529" width="20.7109375" style="6" customWidth="1"/>
    <col min="530" max="768" width="16.7109375" style="6"/>
    <col min="769" max="769" width="31" style="6" customWidth="1"/>
    <col min="770" max="770" width="16" style="6" customWidth="1"/>
    <col min="771" max="771" width="17.85546875" style="6" customWidth="1"/>
    <col min="772" max="772" width="11.42578125" style="6" customWidth="1"/>
    <col min="773" max="773" width="16.7109375" style="6" customWidth="1"/>
    <col min="774" max="774" width="12" style="6" customWidth="1"/>
    <col min="775" max="775" width="10.7109375" style="6" customWidth="1"/>
    <col min="776" max="776" width="11.85546875" style="6" customWidth="1"/>
    <col min="777" max="777" width="12.7109375" style="6" customWidth="1"/>
    <col min="778" max="778" width="10.7109375" style="6" customWidth="1"/>
    <col min="779" max="779" width="13.5703125" style="6" customWidth="1"/>
    <col min="780" max="780" width="15.42578125" style="6" customWidth="1"/>
    <col min="781" max="784" width="16.7109375" style="6"/>
    <col min="785" max="785" width="20.7109375" style="6" customWidth="1"/>
    <col min="786" max="1024" width="16.7109375" style="6"/>
    <col min="1025" max="1025" width="31" style="6" customWidth="1"/>
    <col min="1026" max="1026" width="16" style="6" customWidth="1"/>
    <col min="1027" max="1027" width="17.85546875" style="6" customWidth="1"/>
    <col min="1028" max="1028" width="11.42578125" style="6" customWidth="1"/>
    <col min="1029" max="1029" width="16.7109375" style="6" customWidth="1"/>
    <col min="1030" max="1030" width="12" style="6" customWidth="1"/>
    <col min="1031" max="1031" width="10.7109375" style="6" customWidth="1"/>
    <col min="1032" max="1032" width="11.85546875" style="6" customWidth="1"/>
    <col min="1033" max="1033" width="12.7109375" style="6" customWidth="1"/>
    <col min="1034" max="1034" width="10.7109375" style="6" customWidth="1"/>
    <col min="1035" max="1035" width="13.5703125" style="6" customWidth="1"/>
    <col min="1036" max="1036" width="15.42578125" style="6" customWidth="1"/>
    <col min="1037" max="1040" width="16.7109375" style="6"/>
    <col min="1041" max="1041" width="20.7109375" style="6" customWidth="1"/>
    <col min="1042" max="1280" width="16.7109375" style="6"/>
    <col min="1281" max="1281" width="31" style="6" customWidth="1"/>
    <col min="1282" max="1282" width="16" style="6" customWidth="1"/>
    <col min="1283" max="1283" width="17.85546875" style="6" customWidth="1"/>
    <col min="1284" max="1284" width="11.42578125" style="6" customWidth="1"/>
    <col min="1285" max="1285" width="16.7109375" style="6" customWidth="1"/>
    <col min="1286" max="1286" width="12" style="6" customWidth="1"/>
    <col min="1287" max="1287" width="10.7109375" style="6" customWidth="1"/>
    <col min="1288" max="1288" width="11.85546875" style="6" customWidth="1"/>
    <col min="1289" max="1289" width="12.7109375" style="6" customWidth="1"/>
    <col min="1290" max="1290" width="10.7109375" style="6" customWidth="1"/>
    <col min="1291" max="1291" width="13.5703125" style="6" customWidth="1"/>
    <col min="1292" max="1292" width="15.42578125" style="6" customWidth="1"/>
    <col min="1293" max="1296" width="16.7109375" style="6"/>
    <col min="1297" max="1297" width="20.7109375" style="6" customWidth="1"/>
    <col min="1298" max="1536" width="16.7109375" style="6"/>
    <col min="1537" max="1537" width="31" style="6" customWidth="1"/>
    <col min="1538" max="1538" width="16" style="6" customWidth="1"/>
    <col min="1539" max="1539" width="17.85546875" style="6" customWidth="1"/>
    <col min="1540" max="1540" width="11.42578125" style="6" customWidth="1"/>
    <col min="1541" max="1541" width="16.7109375" style="6" customWidth="1"/>
    <col min="1542" max="1542" width="12" style="6" customWidth="1"/>
    <col min="1543" max="1543" width="10.7109375" style="6" customWidth="1"/>
    <col min="1544" max="1544" width="11.85546875" style="6" customWidth="1"/>
    <col min="1545" max="1545" width="12.7109375" style="6" customWidth="1"/>
    <col min="1546" max="1546" width="10.7109375" style="6" customWidth="1"/>
    <col min="1547" max="1547" width="13.5703125" style="6" customWidth="1"/>
    <col min="1548" max="1548" width="15.42578125" style="6" customWidth="1"/>
    <col min="1549" max="1552" width="16.7109375" style="6"/>
    <col min="1553" max="1553" width="20.7109375" style="6" customWidth="1"/>
    <col min="1554" max="1792" width="16.7109375" style="6"/>
    <col min="1793" max="1793" width="31" style="6" customWidth="1"/>
    <col min="1794" max="1794" width="16" style="6" customWidth="1"/>
    <col min="1795" max="1795" width="17.85546875" style="6" customWidth="1"/>
    <col min="1796" max="1796" width="11.42578125" style="6" customWidth="1"/>
    <col min="1797" max="1797" width="16.7109375" style="6" customWidth="1"/>
    <col min="1798" max="1798" width="12" style="6" customWidth="1"/>
    <col min="1799" max="1799" width="10.7109375" style="6" customWidth="1"/>
    <col min="1800" max="1800" width="11.85546875" style="6" customWidth="1"/>
    <col min="1801" max="1801" width="12.7109375" style="6" customWidth="1"/>
    <col min="1802" max="1802" width="10.7109375" style="6" customWidth="1"/>
    <col min="1803" max="1803" width="13.5703125" style="6" customWidth="1"/>
    <col min="1804" max="1804" width="15.42578125" style="6" customWidth="1"/>
    <col min="1805" max="1808" width="16.7109375" style="6"/>
    <col min="1809" max="1809" width="20.7109375" style="6" customWidth="1"/>
    <col min="1810" max="2048" width="16.7109375" style="6"/>
    <col min="2049" max="2049" width="31" style="6" customWidth="1"/>
    <col min="2050" max="2050" width="16" style="6" customWidth="1"/>
    <col min="2051" max="2051" width="17.85546875" style="6" customWidth="1"/>
    <col min="2052" max="2052" width="11.42578125" style="6" customWidth="1"/>
    <col min="2053" max="2053" width="16.7109375" style="6" customWidth="1"/>
    <col min="2054" max="2054" width="12" style="6" customWidth="1"/>
    <col min="2055" max="2055" width="10.7109375" style="6" customWidth="1"/>
    <col min="2056" max="2056" width="11.85546875" style="6" customWidth="1"/>
    <col min="2057" max="2057" width="12.7109375" style="6" customWidth="1"/>
    <col min="2058" max="2058" width="10.7109375" style="6" customWidth="1"/>
    <col min="2059" max="2059" width="13.5703125" style="6" customWidth="1"/>
    <col min="2060" max="2060" width="15.42578125" style="6" customWidth="1"/>
    <col min="2061" max="2064" width="16.7109375" style="6"/>
    <col min="2065" max="2065" width="20.7109375" style="6" customWidth="1"/>
    <col min="2066" max="2304" width="16.7109375" style="6"/>
    <col min="2305" max="2305" width="31" style="6" customWidth="1"/>
    <col min="2306" max="2306" width="16" style="6" customWidth="1"/>
    <col min="2307" max="2307" width="17.85546875" style="6" customWidth="1"/>
    <col min="2308" max="2308" width="11.42578125" style="6" customWidth="1"/>
    <col min="2309" max="2309" width="16.7109375" style="6" customWidth="1"/>
    <col min="2310" max="2310" width="12" style="6" customWidth="1"/>
    <col min="2311" max="2311" width="10.7109375" style="6" customWidth="1"/>
    <col min="2312" max="2312" width="11.85546875" style="6" customWidth="1"/>
    <col min="2313" max="2313" width="12.7109375" style="6" customWidth="1"/>
    <col min="2314" max="2314" width="10.7109375" style="6" customWidth="1"/>
    <col min="2315" max="2315" width="13.5703125" style="6" customWidth="1"/>
    <col min="2316" max="2316" width="15.42578125" style="6" customWidth="1"/>
    <col min="2317" max="2320" width="16.7109375" style="6"/>
    <col min="2321" max="2321" width="20.7109375" style="6" customWidth="1"/>
    <col min="2322" max="2560" width="16.7109375" style="6"/>
    <col min="2561" max="2561" width="31" style="6" customWidth="1"/>
    <col min="2562" max="2562" width="16" style="6" customWidth="1"/>
    <col min="2563" max="2563" width="17.85546875" style="6" customWidth="1"/>
    <col min="2564" max="2564" width="11.42578125" style="6" customWidth="1"/>
    <col min="2565" max="2565" width="16.7109375" style="6" customWidth="1"/>
    <col min="2566" max="2566" width="12" style="6" customWidth="1"/>
    <col min="2567" max="2567" width="10.7109375" style="6" customWidth="1"/>
    <col min="2568" max="2568" width="11.85546875" style="6" customWidth="1"/>
    <col min="2569" max="2569" width="12.7109375" style="6" customWidth="1"/>
    <col min="2570" max="2570" width="10.7109375" style="6" customWidth="1"/>
    <col min="2571" max="2571" width="13.5703125" style="6" customWidth="1"/>
    <col min="2572" max="2572" width="15.42578125" style="6" customWidth="1"/>
    <col min="2573" max="2576" width="16.7109375" style="6"/>
    <col min="2577" max="2577" width="20.7109375" style="6" customWidth="1"/>
    <col min="2578" max="2816" width="16.7109375" style="6"/>
    <col min="2817" max="2817" width="31" style="6" customWidth="1"/>
    <col min="2818" max="2818" width="16" style="6" customWidth="1"/>
    <col min="2819" max="2819" width="17.85546875" style="6" customWidth="1"/>
    <col min="2820" max="2820" width="11.42578125" style="6" customWidth="1"/>
    <col min="2821" max="2821" width="16.7109375" style="6" customWidth="1"/>
    <col min="2822" max="2822" width="12" style="6" customWidth="1"/>
    <col min="2823" max="2823" width="10.7109375" style="6" customWidth="1"/>
    <col min="2824" max="2824" width="11.85546875" style="6" customWidth="1"/>
    <col min="2825" max="2825" width="12.7109375" style="6" customWidth="1"/>
    <col min="2826" max="2826" width="10.7109375" style="6" customWidth="1"/>
    <col min="2827" max="2827" width="13.5703125" style="6" customWidth="1"/>
    <col min="2828" max="2828" width="15.42578125" style="6" customWidth="1"/>
    <col min="2829" max="2832" width="16.7109375" style="6"/>
    <col min="2833" max="2833" width="20.7109375" style="6" customWidth="1"/>
    <col min="2834" max="3072" width="16.7109375" style="6"/>
    <col min="3073" max="3073" width="31" style="6" customWidth="1"/>
    <col min="3074" max="3074" width="16" style="6" customWidth="1"/>
    <col min="3075" max="3075" width="17.85546875" style="6" customWidth="1"/>
    <col min="3076" max="3076" width="11.42578125" style="6" customWidth="1"/>
    <col min="3077" max="3077" width="16.7109375" style="6" customWidth="1"/>
    <col min="3078" max="3078" width="12" style="6" customWidth="1"/>
    <col min="3079" max="3079" width="10.7109375" style="6" customWidth="1"/>
    <col min="3080" max="3080" width="11.85546875" style="6" customWidth="1"/>
    <col min="3081" max="3081" width="12.7109375" style="6" customWidth="1"/>
    <col min="3082" max="3082" width="10.7109375" style="6" customWidth="1"/>
    <col min="3083" max="3083" width="13.5703125" style="6" customWidth="1"/>
    <col min="3084" max="3084" width="15.42578125" style="6" customWidth="1"/>
    <col min="3085" max="3088" width="16.7109375" style="6"/>
    <col min="3089" max="3089" width="20.7109375" style="6" customWidth="1"/>
    <col min="3090" max="3328" width="16.7109375" style="6"/>
    <col min="3329" max="3329" width="31" style="6" customWidth="1"/>
    <col min="3330" max="3330" width="16" style="6" customWidth="1"/>
    <col min="3331" max="3331" width="17.85546875" style="6" customWidth="1"/>
    <col min="3332" max="3332" width="11.42578125" style="6" customWidth="1"/>
    <col min="3333" max="3333" width="16.7109375" style="6" customWidth="1"/>
    <col min="3334" max="3334" width="12" style="6" customWidth="1"/>
    <col min="3335" max="3335" width="10.7109375" style="6" customWidth="1"/>
    <col min="3336" max="3336" width="11.85546875" style="6" customWidth="1"/>
    <col min="3337" max="3337" width="12.7109375" style="6" customWidth="1"/>
    <col min="3338" max="3338" width="10.7109375" style="6" customWidth="1"/>
    <col min="3339" max="3339" width="13.5703125" style="6" customWidth="1"/>
    <col min="3340" max="3340" width="15.42578125" style="6" customWidth="1"/>
    <col min="3341" max="3344" width="16.7109375" style="6"/>
    <col min="3345" max="3345" width="20.7109375" style="6" customWidth="1"/>
    <col min="3346" max="3584" width="16.7109375" style="6"/>
    <col min="3585" max="3585" width="31" style="6" customWidth="1"/>
    <col min="3586" max="3586" width="16" style="6" customWidth="1"/>
    <col min="3587" max="3587" width="17.85546875" style="6" customWidth="1"/>
    <col min="3588" max="3588" width="11.42578125" style="6" customWidth="1"/>
    <col min="3589" max="3589" width="16.7109375" style="6" customWidth="1"/>
    <col min="3590" max="3590" width="12" style="6" customWidth="1"/>
    <col min="3591" max="3591" width="10.7109375" style="6" customWidth="1"/>
    <col min="3592" max="3592" width="11.85546875" style="6" customWidth="1"/>
    <col min="3593" max="3593" width="12.7109375" style="6" customWidth="1"/>
    <col min="3594" max="3594" width="10.7109375" style="6" customWidth="1"/>
    <col min="3595" max="3595" width="13.5703125" style="6" customWidth="1"/>
    <col min="3596" max="3596" width="15.42578125" style="6" customWidth="1"/>
    <col min="3597" max="3600" width="16.7109375" style="6"/>
    <col min="3601" max="3601" width="20.7109375" style="6" customWidth="1"/>
    <col min="3602" max="3840" width="16.7109375" style="6"/>
    <col min="3841" max="3841" width="31" style="6" customWidth="1"/>
    <col min="3842" max="3842" width="16" style="6" customWidth="1"/>
    <col min="3843" max="3843" width="17.85546875" style="6" customWidth="1"/>
    <col min="3844" max="3844" width="11.42578125" style="6" customWidth="1"/>
    <col min="3845" max="3845" width="16.7109375" style="6" customWidth="1"/>
    <col min="3846" max="3846" width="12" style="6" customWidth="1"/>
    <col min="3847" max="3847" width="10.7109375" style="6" customWidth="1"/>
    <col min="3848" max="3848" width="11.85546875" style="6" customWidth="1"/>
    <col min="3849" max="3849" width="12.7109375" style="6" customWidth="1"/>
    <col min="3850" max="3850" width="10.7109375" style="6" customWidth="1"/>
    <col min="3851" max="3851" width="13.5703125" style="6" customWidth="1"/>
    <col min="3852" max="3852" width="15.42578125" style="6" customWidth="1"/>
    <col min="3853" max="3856" width="16.7109375" style="6"/>
    <col min="3857" max="3857" width="20.7109375" style="6" customWidth="1"/>
    <col min="3858" max="4096" width="16.7109375" style="6"/>
    <col min="4097" max="4097" width="31" style="6" customWidth="1"/>
    <col min="4098" max="4098" width="16" style="6" customWidth="1"/>
    <col min="4099" max="4099" width="17.85546875" style="6" customWidth="1"/>
    <col min="4100" max="4100" width="11.42578125" style="6" customWidth="1"/>
    <col min="4101" max="4101" width="16.7109375" style="6" customWidth="1"/>
    <col min="4102" max="4102" width="12" style="6" customWidth="1"/>
    <col min="4103" max="4103" width="10.7109375" style="6" customWidth="1"/>
    <col min="4104" max="4104" width="11.85546875" style="6" customWidth="1"/>
    <col min="4105" max="4105" width="12.7109375" style="6" customWidth="1"/>
    <col min="4106" max="4106" width="10.7109375" style="6" customWidth="1"/>
    <col min="4107" max="4107" width="13.5703125" style="6" customWidth="1"/>
    <col min="4108" max="4108" width="15.42578125" style="6" customWidth="1"/>
    <col min="4109" max="4112" width="16.7109375" style="6"/>
    <col min="4113" max="4113" width="20.7109375" style="6" customWidth="1"/>
    <col min="4114" max="4352" width="16.7109375" style="6"/>
    <col min="4353" max="4353" width="31" style="6" customWidth="1"/>
    <col min="4354" max="4354" width="16" style="6" customWidth="1"/>
    <col min="4355" max="4355" width="17.85546875" style="6" customWidth="1"/>
    <col min="4356" max="4356" width="11.42578125" style="6" customWidth="1"/>
    <col min="4357" max="4357" width="16.7109375" style="6" customWidth="1"/>
    <col min="4358" max="4358" width="12" style="6" customWidth="1"/>
    <col min="4359" max="4359" width="10.7109375" style="6" customWidth="1"/>
    <col min="4360" max="4360" width="11.85546875" style="6" customWidth="1"/>
    <col min="4361" max="4361" width="12.7109375" style="6" customWidth="1"/>
    <col min="4362" max="4362" width="10.7109375" style="6" customWidth="1"/>
    <col min="4363" max="4363" width="13.5703125" style="6" customWidth="1"/>
    <col min="4364" max="4364" width="15.42578125" style="6" customWidth="1"/>
    <col min="4365" max="4368" width="16.7109375" style="6"/>
    <col min="4369" max="4369" width="20.7109375" style="6" customWidth="1"/>
    <col min="4370" max="4608" width="16.7109375" style="6"/>
    <col min="4609" max="4609" width="31" style="6" customWidth="1"/>
    <col min="4610" max="4610" width="16" style="6" customWidth="1"/>
    <col min="4611" max="4611" width="17.85546875" style="6" customWidth="1"/>
    <col min="4612" max="4612" width="11.42578125" style="6" customWidth="1"/>
    <col min="4613" max="4613" width="16.7109375" style="6" customWidth="1"/>
    <col min="4614" max="4614" width="12" style="6" customWidth="1"/>
    <col min="4615" max="4615" width="10.7109375" style="6" customWidth="1"/>
    <col min="4616" max="4616" width="11.85546875" style="6" customWidth="1"/>
    <col min="4617" max="4617" width="12.7109375" style="6" customWidth="1"/>
    <col min="4618" max="4618" width="10.7109375" style="6" customWidth="1"/>
    <col min="4619" max="4619" width="13.5703125" style="6" customWidth="1"/>
    <col min="4620" max="4620" width="15.42578125" style="6" customWidth="1"/>
    <col min="4621" max="4624" width="16.7109375" style="6"/>
    <col min="4625" max="4625" width="20.7109375" style="6" customWidth="1"/>
    <col min="4626" max="4864" width="16.7109375" style="6"/>
    <col min="4865" max="4865" width="31" style="6" customWidth="1"/>
    <col min="4866" max="4866" width="16" style="6" customWidth="1"/>
    <col min="4867" max="4867" width="17.85546875" style="6" customWidth="1"/>
    <col min="4868" max="4868" width="11.42578125" style="6" customWidth="1"/>
    <col min="4869" max="4869" width="16.7109375" style="6" customWidth="1"/>
    <col min="4870" max="4870" width="12" style="6" customWidth="1"/>
    <col min="4871" max="4871" width="10.7109375" style="6" customWidth="1"/>
    <col min="4872" max="4872" width="11.85546875" style="6" customWidth="1"/>
    <col min="4873" max="4873" width="12.7109375" style="6" customWidth="1"/>
    <col min="4874" max="4874" width="10.7109375" style="6" customWidth="1"/>
    <col min="4875" max="4875" width="13.5703125" style="6" customWidth="1"/>
    <col min="4876" max="4876" width="15.42578125" style="6" customWidth="1"/>
    <col min="4877" max="4880" width="16.7109375" style="6"/>
    <col min="4881" max="4881" width="20.7109375" style="6" customWidth="1"/>
    <col min="4882" max="5120" width="16.7109375" style="6"/>
    <col min="5121" max="5121" width="31" style="6" customWidth="1"/>
    <col min="5122" max="5122" width="16" style="6" customWidth="1"/>
    <col min="5123" max="5123" width="17.85546875" style="6" customWidth="1"/>
    <col min="5124" max="5124" width="11.42578125" style="6" customWidth="1"/>
    <col min="5125" max="5125" width="16.7109375" style="6" customWidth="1"/>
    <col min="5126" max="5126" width="12" style="6" customWidth="1"/>
    <col min="5127" max="5127" width="10.7109375" style="6" customWidth="1"/>
    <col min="5128" max="5128" width="11.85546875" style="6" customWidth="1"/>
    <col min="5129" max="5129" width="12.7109375" style="6" customWidth="1"/>
    <col min="5130" max="5130" width="10.7109375" style="6" customWidth="1"/>
    <col min="5131" max="5131" width="13.5703125" style="6" customWidth="1"/>
    <col min="5132" max="5132" width="15.42578125" style="6" customWidth="1"/>
    <col min="5133" max="5136" width="16.7109375" style="6"/>
    <col min="5137" max="5137" width="20.7109375" style="6" customWidth="1"/>
    <col min="5138" max="5376" width="16.7109375" style="6"/>
    <col min="5377" max="5377" width="31" style="6" customWidth="1"/>
    <col min="5378" max="5378" width="16" style="6" customWidth="1"/>
    <col min="5379" max="5379" width="17.85546875" style="6" customWidth="1"/>
    <col min="5380" max="5380" width="11.42578125" style="6" customWidth="1"/>
    <col min="5381" max="5381" width="16.7109375" style="6" customWidth="1"/>
    <col min="5382" max="5382" width="12" style="6" customWidth="1"/>
    <col min="5383" max="5383" width="10.7109375" style="6" customWidth="1"/>
    <col min="5384" max="5384" width="11.85546875" style="6" customWidth="1"/>
    <col min="5385" max="5385" width="12.7109375" style="6" customWidth="1"/>
    <col min="5386" max="5386" width="10.7109375" style="6" customWidth="1"/>
    <col min="5387" max="5387" width="13.5703125" style="6" customWidth="1"/>
    <col min="5388" max="5388" width="15.42578125" style="6" customWidth="1"/>
    <col min="5389" max="5392" width="16.7109375" style="6"/>
    <col min="5393" max="5393" width="20.7109375" style="6" customWidth="1"/>
    <col min="5394" max="5632" width="16.7109375" style="6"/>
    <col min="5633" max="5633" width="31" style="6" customWidth="1"/>
    <col min="5634" max="5634" width="16" style="6" customWidth="1"/>
    <col min="5635" max="5635" width="17.85546875" style="6" customWidth="1"/>
    <col min="5636" max="5636" width="11.42578125" style="6" customWidth="1"/>
    <col min="5637" max="5637" width="16.7109375" style="6" customWidth="1"/>
    <col min="5638" max="5638" width="12" style="6" customWidth="1"/>
    <col min="5639" max="5639" width="10.7109375" style="6" customWidth="1"/>
    <col min="5640" max="5640" width="11.85546875" style="6" customWidth="1"/>
    <col min="5641" max="5641" width="12.7109375" style="6" customWidth="1"/>
    <col min="5642" max="5642" width="10.7109375" style="6" customWidth="1"/>
    <col min="5643" max="5643" width="13.5703125" style="6" customWidth="1"/>
    <col min="5644" max="5644" width="15.42578125" style="6" customWidth="1"/>
    <col min="5645" max="5648" width="16.7109375" style="6"/>
    <col min="5649" max="5649" width="20.7109375" style="6" customWidth="1"/>
    <col min="5650" max="5888" width="16.7109375" style="6"/>
    <col min="5889" max="5889" width="31" style="6" customWidth="1"/>
    <col min="5890" max="5890" width="16" style="6" customWidth="1"/>
    <col min="5891" max="5891" width="17.85546875" style="6" customWidth="1"/>
    <col min="5892" max="5892" width="11.42578125" style="6" customWidth="1"/>
    <col min="5893" max="5893" width="16.7109375" style="6" customWidth="1"/>
    <col min="5894" max="5894" width="12" style="6" customWidth="1"/>
    <col min="5895" max="5895" width="10.7109375" style="6" customWidth="1"/>
    <col min="5896" max="5896" width="11.85546875" style="6" customWidth="1"/>
    <col min="5897" max="5897" width="12.7109375" style="6" customWidth="1"/>
    <col min="5898" max="5898" width="10.7109375" style="6" customWidth="1"/>
    <col min="5899" max="5899" width="13.5703125" style="6" customWidth="1"/>
    <col min="5900" max="5900" width="15.42578125" style="6" customWidth="1"/>
    <col min="5901" max="5904" width="16.7109375" style="6"/>
    <col min="5905" max="5905" width="20.7109375" style="6" customWidth="1"/>
    <col min="5906" max="6144" width="16.7109375" style="6"/>
    <col min="6145" max="6145" width="31" style="6" customWidth="1"/>
    <col min="6146" max="6146" width="16" style="6" customWidth="1"/>
    <col min="6147" max="6147" width="17.85546875" style="6" customWidth="1"/>
    <col min="6148" max="6148" width="11.42578125" style="6" customWidth="1"/>
    <col min="6149" max="6149" width="16.7109375" style="6" customWidth="1"/>
    <col min="6150" max="6150" width="12" style="6" customWidth="1"/>
    <col min="6151" max="6151" width="10.7109375" style="6" customWidth="1"/>
    <col min="6152" max="6152" width="11.85546875" style="6" customWidth="1"/>
    <col min="6153" max="6153" width="12.7109375" style="6" customWidth="1"/>
    <col min="6154" max="6154" width="10.7109375" style="6" customWidth="1"/>
    <col min="6155" max="6155" width="13.5703125" style="6" customWidth="1"/>
    <col min="6156" max="6156" width="15.42578125" style="6" customWidth="1"/>
    <col min="6157" max="6160" width="16.7109375" style="6"/>
    <col min="6161" max="6161" width="20.7109375" style="6" customWidth="1"/>
    <col min="6162" max="6400" width="16.7109375" style="6"/>
    <col min="6401" max="6401" width="31" style="6" customWidth="1"/>
    <col min="6402" max="6402" width="16" style="6" customWidth="1"/>
    <col min="6403" max="6403" width="17.85546875" style="6" customWidth="1"/>
    <col min="6404" max="6404" width="11.42578125" style="6" customWidth="1"/>
    <col min="6405" max="6405" width="16.7109375" style="6" customWidth="1"/>
    <col min="6406" max="6406" width="12" style="6" customWidth="1"/>
    <col min="6407" max="6407" width="10.7109375" style="6" customWidth="1"/>
    <col min="6408" max="6408" width="11.85546875" style="6" customWidth="1"/>
    <col min="6409" max="6409" width="12.7109375" style="6" customWidth="1"/>
    <col min="6410" max="6410" width="10.7109375" style="6" customWidth="1"/>
    <col min="6411" max="6411" width="13.5703125" style="6" customWidth="1"/>
    <col min="6412" max="6412" width="15.42578125" style="6" customWidth="1"/>
    <col min="6413" max="6416" width="16.7109375" style="6"/>
    <col min="6417" max="6417" width="20.7109375" style="6" customWidth="1"/>
    <col min="6418" max="6656" width="16.7109375" style="6"/>
    <col min="6657" max="6657" width="31" style="6" customWidth="1"/>
    <col min="6658" max="6658" width="16" style="6" customWidth="1"/>
    <col min="6659" max="6659" width="17.85546875" style="6" customWidth="1"/>
    <col min="6660" max="6660" width="11.42578125" style="6" customWidth="1"/>
    <col min="6661" max="6661" width="16.7109375" style="6" customWidth="1"/>
    <col min="6662" max="6662" width="12" style="6" customWidth="1"/>
    <col min="6663" max="6663" width="10.7109375" style="6" customWidth="1"/>
    <col min="6664" max="6664" width="11.85546875" style="6" customWidth="1"/>
    <col min="6665" max="6665" width="12.7109375" style="6" customWidth="1"/>
    <col min="6666" max="6666" width="10.7109375" style="6" customWidth="1"/>
    <col min="6667" max="6667" width="13.5703125" style="6" customWidth="1"/>
    <col min="6668" max="6668" width="15.42578125" style="6" customWidth="1"/>
    <col min="6669" max="6672" width="16.7109375" style="6"/>
    <col min="6673" max="6673" width="20.7109375" style="6" customWidth="1"/>
    <col min="6674" max="6912" width="16.7109375" style="6"/>
    <col min="6913" max="6913" width="31" style="6" customWidth="1"/>
    <col min="6914" max="6914" width="16" style="6" customWidth="1"/>
    <col min="6915" max="6915" width="17.85546875" style="6" customWidth="1"/>
    <col min="6916" max="6916" width="11.42578125" style="6" customWidth="1"/>
    <col min="6917" max="6917" width="16.7109375" style="6" customWidth="1"/>
    <col min="6918" max="6918" width="12" style="6" customWidth="1"/>
    <col min="6919" max="6919" width="10.7109375" style="6" customWidth="1"/>
    <col min="6920" max="6920" width="11.85546875" style="6" customWidth="1"/>
    <col min="6921" max="6921" width="12.7109375" style="6" customWidth="1"/>
    <col min="6922" max="6922" width="10.7109375" style="6" customWidth="1"/>
    <col min="6923" max="6923" width="13.5703125" style="6" customWidth="1"/>
    <col min="6924" max="6924" width="15.42578125" style="6" customWidth="1"/>
    <col min="6925" max="6928" width="16.7109375" style="6"/>
    <col min="6929" max="6929" width="20.7109375" style="6" customWidth="1"/>
    <col min="6930" max="7168" width="16.7109375" style="6"/>
    <col min="7169" max="7169" width="31" style="6" customWidth="1"/>
    <col min="7170" max="7170" width="16" style="6" customWidth="1"/>
    <col min="7171" max="7171" width="17.85546875" style="6" customWidth="1"/>
    <col min="7172" max="7172" width="11.42578125" style="6" customWidth="1"/>
    <col min="7173" max="7173" width="16.7109375" style="6" customWidth="1"/>
    <col min="7174" max="7174" width="12" style="6" customWidth="1"/>
    <col min="7175" max="7175" width="10.7109375" style="6" customWidth="1"/>
    <col min="7176" max="7176" width="11.85546875" style="6" customWidth="1"/>
    <col min="7177" max="7177" width="12.7109375" style="6" customWidth="1"/>
    <col min="7178" max="7178" width="10.7109375" style="6" customWidth="1"/>
    <col min="7179" max="7179" width="13.5703125" style="6" customWidth="1"/>
    <col min="7180" max="7180" width="15.42578125" style="6" customWidth="1"/>
    <col min="7181" max="7184" width="16.7109375" style="6"/>
    <col min="7185" max="7185" width="20.7109375" style="6" customWidth="1"/>
    <col min="7186" max="7424" width="16.7109375" style="6"/>
    <col min="7425" max="7425" width="31" style="6" customWidth="1"/>
    <col min="7426" max="7426" width="16" style="6" customWidth="1"/>
    <col min="7427" max="7427" width="17.85546875" style="6" customWidth="1"/>
    <col min="7428" max="7428" width="11.42578125" style="6" customWidth="1"/>
    <col min="7429" max="7429" width="16.7109375" style="6" customWidth="1"/>
    <col min="7430" max="7430" width="12" style="6" customWidth="1"/>
    <col min="7431" max="7431" width="10.7109375" style="6" customWidth="1"/>
    <col min="7432" max="7432" width="11.85546875" style="6" customWidth="1"/>
    <col min="7433" max="7433" width="12.7109375" style="6" customWidth="1"/>
    <col min="7434" max="7434" width="10.7109375" style="6" customWidth="1"/>
    <col min="7435" max="7435" width="13.5703125" style="6" customWidth="1"/>
    <col min="7436" max="7436" width="15.42578125" style="6" customWidth="1"/>
    <col min="7437" max="7440" width="16.7109375" style="6"/>
    <col min="7441" max="7441" width="20.7109375" style="6" customWidth="1"/>
    <col min="7442" max="7680" width="16.7109375" style="6"/>
    <col min="7681" max="7681" width="31" style="6" customWidth="1"/>
    <col min="7682" max="7682" width="16" style="6" customWidth="1"/>
    <col min="7683" max="7683" width="17.85546875" style="6" customWidth="1"/>
    <col min="7684" max="7684" width="11.42578125" style="6" customWidth="1"/>
    <col min="7685" max="7685" width="16.7109375" style="6" customWidth="1"/>
    <col min="7686" max="7686" width="12" style="6" customWidth="1"/>
    <col min="7687" max="7687" width="10.7109375" style="6" customWidth="1"/>
    <col min="7688" max="7688" width="11.85546875" style="6" customWidth="1"/>
    <col min="7689" max="7689" width="12.7109375" style="6" customWidth="1"/>
    <col min="7690" max="7690" width="10.7109375" style="6" customWidth="1"/>
    <col min="7691" max="7691" width="13.5703125" style="6" customWidth="1"/>
    <col min="7692" max="7692" width="15.42578125" style="6" customWidth="1"/>
    <col min="7693" max="7696" width="16.7109375" style="6"/>
    <col min="7697" max="7697" width="20.7109375" style="6" customWidth="1"/>
    <col min="7698" max="7936" width="16.7109375" style="6"/>
    <col min="7937" max="7937" width="31" style="6" customWidth="1"/>
    <col min="7938" max="7938" width="16" style="6" customWidth="1"/>
    <col min="7939" max="7939" width="17.85546875" style="6" customWidth="1"/>
    <col min="7940" max="7940" width="11.42578125" style="6" customWidth="1"/>
    <col min="7941" max="7941" width="16.7109375" style="6" customWidth="1"/>
    <col min="7942" max="7942" width="12" style="6" customWidth="1"/>
    <col min="7943" max="7943" width="10.7109375" style="6" customWidth="1"/>
    <col min="7944" max="7944" width="11.85546875" style="6" customWidth="1"/>
    <col min="7945" max="7945" width="12.7109375" style="6" customWidth="1"/>
    <col min="7946" max="7946" width="10.7109375" style="6" customWidth="1"/>
    <col min="7947" max="7947" width="13.5703125" style="6" customWidth="1"/>
    <col min="7948" max="7948" width="15.42578125" style="6" customWidth="1"/>
    <col min="7949" max="7952" width="16.7109375" style="6"/>
    <col min="7953" max="7953" width="20.7109375" style="6" customWidth="1"/>
    <col min="7954" max="8192" width="16.7109375" style="6"/>
    <col min="8193" max="8193" width="31" style="6" customWidth="1"/>
    <col min="8194" max="8194" width="16" style="6" customWidth="1"/>
    <col min="8195" max="8195" width="17.85546875" style="6" customWidth="1"/>
    <col min="8196" max="8196" width="11.42578125" style="6" customWidth="1"/>
    <col min="8197" max="8197" width="16.7109375" style="6" customWidth="1"/>
    <col min="8198" max="8198" width="12" style="6" customWidth="1"/>
    <col min="8199" max="8199" width="10.7109375" style="6" customWidth="1"/>
    <col min="8200" max="8200" width="11.85546875" style="6" customWidth="1"/>
    <col min="8201" max="8201" width="12.7109375" style="6" customWidth="1"/>
    <col min="8202" max="8202" width="10.7109375" style="6" customWidth="1"/>
    <col min="8203" max="8203" width="13.5703125" style="6" customWidth="1"/>
    <col min="8204" max="8204" width="15.42578125" style="6" customWidth="1"/>
    <col min="8205" max="8208" width="16.7109375" style="6"/>
    <col min="8209" max="8209" width="20.7109375" style="6" customWidth="1"/>
    <col min="8210" max="8448" width="16.7109375" style="6"/>
    <col min="8449" max="8449" width="31" style="6" customWidth="1"/>
    <col min="8450" max="8450" width="16" style="6" customWidth="1"/>
    <col min="8451" max="8451" width="17.85546875" style="6" customWidth="1"/>
    <col min="8452" max="8452" width="11.42578125" style="6" customWidth="1"/>
    <col min="8453" max="8453" width="16.7109375" style="6" customWidth="1"/>
    <col min="8454" max="8454" width="12" style="6" customWidth="1"/>
    <col min="8455" max="8455" width="10.7109375" style="6" customWidth="1"/>
    <col min="8456" max="8456" width="11.85546875" style="6" customWidth="1"/>
    <col min="8457" max="8457" width="12.7109375" style="6" customWidth="1"/>
    <col min="8458" max="8458" width="10.7109375" style="6" customWidth="1"/>
    <col min="8459" max="8459" width="13.5703125" style="6" customWidth="1"/>
    <col min="8460" max="8460" width="15.42578125" style="6" customWidth="1"/>
    <col min="8461" max="8464" width="16.7109375" style="6"/>
    <col min="8465" max="8465" width="20.7109375" style="6" customWidth="1"/>
    <col min="8466" max="8704" width="16.7109375" style="6"/>
    <col min="8705" max="8705" width="31" style="6" customWidth="1"/>
    <col min="8706" max="8706" width="16" style="6" customWidth="1"/>
    <col min="8707" max="8707" width="17.85546875" style="6" customWidth="1"/>
    <col min="8708" max="8708" width="11.42578125" style="6" customWidth="1"/>
    <col min="8709" max="8709" width="16.7109375" style="6" customWidth="1"/>
    <col min="8710" max="8710" width="12" style="6" customWidth="1"/>
    <col min="8711" max="8711" width="10.7109375" style="6" customWidth="1"/>
    <col min="8712" max="8712" width="11.85546875" style="6" customWidth="1"/>
    <col min="8713" max="8713" width="12.7109375" style="6" customWidth="1"/>
    <col min="8714" max="8714" width="10.7109375" style="6" customWidth="1"/>
    <col min="8715" max="8715" width="13.5703125" style="6" customWidth="1"/>
    <col min="8716" max="8716" width="15.42578125" style="6" customWidth="1"/>
    <col min="8717" max="8720" width="16.7109375" style="6"/>
    <col min="8721" max="8721" width="20.7109375" style="6" customWidth="1"/>
    <col min="8722" max="8960" width="16.7109375" style="6"/>
    <col min="8961" max="8961" width="31" style="6" customWidth="1"/>
    <col min="8962" max="8962" width="16" style="6" customWidth="1"/>
    <col min="8963" max="8963" width="17.85546875" style="6" customWidth="1"/>
    <col min="8964" max="8964" width="11.42578125" style="6" customWidth="1"/>
    <col min="8965" max="8965" width="16.7109375" style="6" customWidth="1"/>
    <col min="8966" max="8966" width="12" style="6" customWidth="1"/>
    <col min="8967" max="8967" width="10.7109375" style="6" customWidth="1"/>
    <col min="8968" max="8968" width="11.85546875" style="6" customWidth="1"/>
    <col min="8969" max="8969" width="12.7109375" style="6" customWidth="1"/>
    <col min="8970" max="8970" width="10.7109375" style="6" customWidth="1"/>
    <col min="8971" max="8971" width="13.5703125" style="6" customWidth="1"/>
    <col min="8972" max="8972" width="15.42578125" style="6" customWidth="1"/>
    <col min="8973" max="8976" width="16.7109375" style="6"/>
    <col min="8977" max="8977" width="20.7109375" style="6" customWidth="1"/>
    <col min="8978" max="9216" width="16.7109375" style="6"/>
    <col min="9217" max="9217" width="31" style="6" customWidth="1"/>
    <col min="9218" max="9218" width="16" style="6" customWidth="1"/>
    <col min="9219" max="9219" width="17.85546875" style="6" customWidth="1"/>
    <col min="9220" max="9220" width="11.42578125" style="6" customWidth="1"/>
    <col min="9221" max="9221" width="16.7109375" style="6" customWidth="1"/>
    <col min="9222" max="9222" width="12" style="6" customWidth="1"/>
    <col min="9223" max="9223" width="10.7109375" style="6" customWidth="1"/>
    <col min="9224" max="9224" width="11.85546875" style="6" customWidth="1"/>
    <col min="9225" max="9225" width="12.7109375" style="6" customWidth="1"/>
    <col min="9226" max="9226" width="10.7109375" style="6" customWidth="1"/>
    <col min="9227" max="9227" width="13.5703125" style="6" customWidth="1"/>
    <col min="9228" max="9228" width="15.42578125" style="6" customWidth="1"/>
    <col min="9229" max="9232" width="16.7109375" style="6"/>
    <col min="9233" max="9233" width="20.7109375" style="6" customWidth="1"/>
    <col min="9234" max="9472" width="16.7109375" style="6"/>
    <col min="9473" max="9473" width="31" style="6" customWidth="1"/>
    <col min="9474" max="9474" width="16" style="6" customWidth="1"/>
    <col min="9475" max="9475" width="17.85546875" style="6" customWidth="1"/>
    <col min="9476" max="9476" width="11.42578125" style="6" customWidth="1"/>
    <col min="9477" max="9477" width="16.7109375" style="6" customWidth="1"/>
    <col min="9478" max="9478" width="12" style="6" customWidth="1"/>
    <col min="9479" max="9479" width="10.7109375" style="6" customWidth="1"/>
    <col min="9480" max="9480" width="11.85546875" style="6" customWidth="1"/>
    <col min="9481" max="9481" width="12.7109375" style="6" customWidth="1"/>
    <col min="9482" max="9482" width="10.7109375" style="6" customWidth="1"/>
    <col min="9483" max="9483" width="13.5703125" style="6" customWidth="1"/>
    <col min="9484" max="9484" width="15.42578125" style="6" customWidth="1"/>
    <col min="9485" max="9488" width="16.7109375" style="6"/>
    <col min="9489" max="9489" width="20.7109375" style="6" customWidth="1"/>
    <col min="9490" max="9728" width="16.7109375" style="6"/>
    <col min="9729" max="9729" width="31" style="6" customWidth="1"/>
    <col min="9730" max="9730" width="16" style="6" customWidth="1"/>
    <col min="9731" max="9731" width="17.85546875" style="6" customWidth="1"/>
    <col min="9732" max="9732" width="11.42578125" style="6" customWidth="1"/>
    <col min="9733" max="9733" width="16.7109375" style="6" customWidth="1"/>
    <col min="9734" max="9734" width="12" style="6" customWidth="1"/>
    <col min="9735" max="9735" width="10.7109375" style="6" customWidth="1"/>
    <col min="9736" max="9736" width="11.85546875" style="6" customWidth="1"/>
    <col min="9737" max="9737" width="12.7109375" style="6" customWidth="1"/>
    <col min="9738" max="9738" width="10.7109375" style="6" customWidth="1"/>
    <col min="9739" max="9739" width="13.5703125" style="6" customWidth="1"/>
    <col min="9740" max="9740" width="15.42578125" style="6" customWidth="1"/>
    <col min="9741" max="9744" width="16.7109375" style="6"/>
    <col min="9745" max="9745" width="20.7109375" style="6" customWidth="1"/>
    <col min="9746" max="9984" width="16.7109375" style="6"/>
    <col min="9985" max="9985" width="31" style="6" customWidth="1"/>
    <col min="9986" max="9986" width="16" style="6" customWidth="1"/>
    <col min="9987" max="9987" width="17.85546875" style="6" customWidth="1"/>
    <col min="9988" max="9988" width="11.42578125" style="6" customWidth="1"/>
    <col min="9989" max="9989" width="16.7109375" style="6" customWidth="1"/>
    <col min="9990" max="9990" width="12" style="6" customWidth="1"/>
    <col min="9991" max="9991" width="10.7109375" style="6" customWidth="1"/>
    <col min="9992" max="9992" width="11.85546875" style="6" customWidth="1"/>
    <col min="9993" max="9993" width="12.7109375" style="6" customWidth="1"/>
    <col min="9994" max="9994" width="10.7109375" style="6" customWidth="1"/>
    <col min="9995" max="9995" width="13.5703125" style="6" customWidth="1"/>
    <col min="9996" max="9996" width="15.42578125" style="6" customWidth="1"/>
    <col min="9997" max="10000" width="16.7109375" style="6"/>
    <col min="10001" max="10001" width="20.7109375" style="6" customWidth="1"/>
    <col min="10002" max="10240" width="16.7109375" style="6"/>
    <col min="10241" max="10241" width="31" style="6" customWidth="1"/>
    <col min="10242" max="10242" width="16" style="6" customWidth="1"/>
    <col min="10243" max="10243" width="17.85546875" style="6" customWidth="1"/>
    <col min="10244" max="10244" width="11.42578125" style="6" customWidth="1"/>
    <col min="10245" max="10245" width="16.7109375" style="6" customWidth="1"/>
    <col min="10246" max="10246" width="12" style="6" customWidth="1"/>
    <col min="10247" max="10247" width="10.7109375" style="6" customWidth="1"/>
    <col min="10248" max="10248" width="11.85546875" style="6" customWidth="1"/>
    <col min="10249" max="10249" width="12.7109375" style="6" customWidth="1"/>
    <col min="10250" max="10250" width="10.7109375" style="6" customWidth="1"/>
    <col min="10251" max="10251" width="13.5703125" style="6" customWidth="1"/>
    <col min="10252" max="10252" width="15.42578125" style="6" customWidth="1"/>
    <col min="10253" max="10256" width="16.7109375" style="6"/>
    <col min="10257" max="10257" width="20.7109375" style="6" customWidth="1"/>
    <col min="10258" max="10496" width="16.7109375" style="6"/>
    <col min="10497" max="10497" width="31" style="6" customWidth="1"/>
    <col min="10498" max="10498" width="16" style="6" customWidth="1"/>
    <col min="10499" max="10499" width="17.85546875" style="6" customWidth="1"/>
    <col min="10500" max="10500" width="11.42578125" style="6" customWidth="1"/>
    <col min="10501" max="10501" width="16.7109375" style="6" customWidth="1"/>
    <col min="10502" max="10502" width="12" style="6" customWidth="1"/>
    <col min="10503" max="10503" width="10.7109375" style="6" customWidth="1"/>
    <col min="10504" max="10504" width="11.85546875" style="6" customWidth="1"/>
    <col min="10505" max="10505" width="12.7109375" style="6" customWidth="1"/>
    <col min="10506" max="10506" width="10.7109375" style="6" customWidth="1"/>
    <col min="10507" max="10507" width="13.5703125" style="6" customWidth="1"/>
    <col min="10508" max="10508" width="15.42578125" style="6" customWidth="1"/>
    <col min="10509" max="10512" width="16.7109375" style="6"/>
    <col min="10513" max="10513" width="20.7109375" style="6" customWidth="1"/>
    <col min="10514" max="10752" width="16.7109375" style="6"/>
    <col min="10753" max="10753" width="31" style="6" customWidth="1"/>
    <col min="10754" max="10754" width="16" style="6" customWidth="1"/>
    <col min="10755" max="10755" width="17.85546875" style="6" customWidth="1"/>
    <col min="10756" max="10756" width="11.42578125" style="6" customWidth="1"/>
    <col min="10757" max="10757" width="16.7109375" style="6" customWidth="1"/>
    <col min="10758" max="10758" width="12" style="6" customWidth="1"/>
    <col min="10759" max="10759" width="10.7109375" style="6" customWidth="1"/>
    <col min="10760" max="10760" width="11.85546875" style="6" customWidth="1"/>
    <col min="10761" max="10761" width="12.7109375" style="6" customWidth="1"/>
    <col min="10762" max="10762" width="10.7109375" style="6" customWidth="1"/>
    <col min="10763" max="10763" width="13.5703125" style="6" customWidth="1"/>
    <col min="10764" max="10764" width="15.42578125" style="6" customWidth="1"/>
    <col min="10765" max="10768" width="16.7109375" style="6"/>
    <col min="10769" max="10769" width="20.7109375" style="6" customWidth="1"/>
    <col min="10770" max="11008" width="16.7109375" style="6"/>
    <col min="11009" max="11009" width="31" style="6" customWidth="1"/>
    <col min="11010" max="11010" width="16" style="6" customWidth="1"/>
    <col min="11011" max="11011" width="17.85546875" style="6" customWidth="1"/>
    <col min="11012" max="11012" width="11.42578125" style="6" customWidth="1"/>
    <col min="11013" max="11013" width="16.7109375" style="6" customWidth="1"/>
    <col min="11014" max="11014" width="12" style="6" customWidth="1"/>
    <col min="11015" max="11015" width="10.7109375" style="6" customWidth="1"/>
    <col min="11016" max="11016" width="11.85546875" style="6" customWidth="1"/>
    <col min="11017" max="11017" width="12.7109375" style="6" customWidth="1"/>
    <col min="11018" max="11018" width="10.7109375" style="6" customWidth="1"/>
    <col min="11019" max="11019" width="13.5703125" style="6" customWidth="1"/>
    <col min="11020" max="11020" width="15.42578125" style="6" customWidth="1"/>
    <col min="11021" max="11024" width="16.7109375" style="6"/>
    <col min="11025" max="11025" width="20.7109375" style="6" customWidth="1"/>
    <col min="11026" max="11264" width="16.7109375" style="6"/>
    <col min="11265" max="11265" width="31" style="6" customWidth="1"/>
    <col min="11266" max="11266" width="16" style="6" customWidth="1"/>
    <col min="11267" max="11267" width="17.85546875" style="6" customWidth="1"/>
    <col min="11268" max="11268" width="11.42578125" style="6" customWidth="1"/>
    <col min="11269" max="11269" width="16.7109375" style="6" customWidth="1"/>
    <col min="11270" max="11270" width="12" style="6" customWidth="1"/>
    <col min="11271" max="11271" width="10.7109375" style="6" customWidth="1"/>
    <col min="11272" max="11272" width="11.85546875" style="6" customWidth="1"/>
    <col min="11273" max="11273" width="12.7109375" style="6" customWidth="1"/>
    <col min="11274" max="11274" width="10.7109375" style="6" customWidth="1"/>
    <col min="11275" max="11275" width="13.5703125" style="6" customWidth="1"/>
    <col min="11276" max="11276" width="15.42578125" style="6" customWidth="1"/>
    <col min="11277" max="11280" width="16.7109375" style="6"/>
    <col min="11281" max="11281" width="20.7109375" style="6" customWidth="1"/>
    <col min="11282" max="11520" width="16.7109375" style="6"/>
    <col min="11521" max="11521" width="31" style="6" customWidth="1"/>
    <col min="11522" max="11522" width="16" style="6" customWidth="1"/>
    <col min="11523" max="11523" width="17.85546875" style="6" customWidth="1"/>
    <col min="11524" max="11524" width="11.42578125" style="6" customWidth="1"/>
    <col min="11525" max="11525" width="16.7109375" style="6" customWidth="1"/>
    <col min="11526" max="11526" width="12" style="6" customWidth="1"/>
    <col min="11527" max="11527" width="10.7109375" style="6" customWidth="1"/>
    <col min="11528" max="11528" width="11.85546875" style="6" customWidth="1"/>
    <col min="11529" max="11529" width="12.7109375" style="6" customWidth="1"/>
    <col min="11530" max="11530" width="10.7109375" style="6" customWidth="1"/>
    <col min="11531" max="11531" width="13.5703125" style="6" customWidth="1"/>
    <col min="11532" max="11532" width="15.42578125" style="6" customWidth="1"/>
    <col min="11533" max="11536" width="16.7109375" style="6"/>
    <col min="11537" max="11537" width="20.7109375" style="6" customWidth="1"/>
    <col min="11538" max="11776" width="16.7109375" style="6"/>
    <col min="11777" max="11777" width="31" style="6" customWidth="1"/>
    <col min="11778" max="11778" width="16" style="6" customWidth="1"/>
    <col min="11779" max="11779" width="17.85546875" style="6" customWidth="1"/>
    <col min="11780" max="11780" width="11.42578125" style="6" customWidth="1"/>
    <col min="11781" max="11781" width="16.7109375" style="6" customWidth="1"/>
    <col min="11782" max="11782" width="12" style="6" customWidth="1"/>
    <col min="11783" max="11783" width="10.7109375" style="6" customWidth="1"/>
    <col min="11784" max="11784" width="11.85546875" style="6" customWidth="1"/>
    <col min="11785" max="11785" width="12.7109375" style="6" customWidth="1"/>
    <col min="11786" max="11786" width="10.7109375" style="6" customWidth="1"/>
    <col min="11787" max="11787" width="13.5703125" style="6" customWidth="1"/>
    <col min="11788" max="11788" width="15.42578125" style="6" customWidth="1"/>
    <col min="11789" max="11792" width="16.7109375" style="6"/>
    <col min="11793" max="11793" width="20.7109375" style="6" customWidth="1"/>
    <col min="11794" max="12032" width="16.7109375" style="6"/>
    <col min="12033" max="12033" width="31" style="6" customWidth="1"/>
    <col min="12034" max="12034" width="16" style="6" customWidth="1"/>
    <col min="12035" max="12035" width="17.85546875" style="6" customWidth="1"/>
    <col min="12036" max="12036" width="11.42578125" style="6" customWidth="1"/>
    <col min="12037" max="12037" width="16.7109375" style="6" customWidth="1"/>
    <col min="12038" max="12038" width="12" style="6" customWidth="1"/>
    <col min="12039" max="12039" width="10.7109375" style="6" customWidth="1"/>
    <col min="12040" max="12040" width="11.85546875" style="6" customWidth="1"/>
    <col min="12041" max="12041" width="12.7109375" style="6" customWidth="1"/>
    <col min="12042" max="12042" width="10.7109375" style="6" customWidth="1"/>
    <col min="12043" max="12043" width="13.5703125" style="6" customWidth="1"/>
    <col min="12044" max="12044" width="15.42578125" style="6" customWidth="1"/>
    <col min="12045" max="12048" width="16.7109375" style="6"/>
    <col min="12049" max="12049" width="20.7109375" style="6" customWidth="1"/>
    <col min="12050" max="12288" width="16.7109375" style="6"/>
    <col min="12289" max="12289" width="31" style="6" customWidth="1"/>
    <col min="12290" max="12290" width="16" style="6" customWidth="1"/>
    <col min="12291" max="12291" width="17.85546875" style="6" customWidth="1"/>
    <col min="12292" max="12292" width="11.42578125" style="6" customWidth="1"/>
    <col min="12293" max="12293" width="16.7109375" style="6" customWidth="1"/>
    <col min="12294" max="12294" width="12" style="6" customWidth="1"/>
    <col min="12295" max="12295" width="10.7109375" style="6" customWidth="1"/>
    <col min="12296" max="12296" width="11.85546875" style="6" customWidth="1"/>
    <col min="12297" max="12297" width="12.7109375" style="6" customWidth="1"/>
    <col min="12298" max="12298" width="10.7109375" style="6" customWidth="1"/>
    <col min="12299" max="12299" width="13.5703125" style="6" customWidth="1"/>
    <col min="12300" max="12300" width="15.42578125" style="6" customWidth="1"/>
    <col min="12301" max="12304" width="16.7109375" style="6"/>
    <col min="12305" max="12305" width="20.7109375" style="6" customWidth="1"/>
    <col min="12306" max="12544" width="16.7109375" style="6"/>
    <col min="12545" max="12545" width="31" style="6" customWidth="1"/>
    <col min="12546" max="12546" width="16" style="6" customWidth="1"/>
    <col min="12547" max="12547" width="17.85546875" style="6" customWidth="1"/>
    <col min="12548" max="12548" width="11.42578125" style="6" customWidth="1"/>
    <col min="12549" max="12549" width="16.7109375" style="6" customWidth="1"/>
    <col min="12550" max="12550" width="12" style="6" customWidth="1"/>
    <col min="12551" max="12551" width="10.7109375" style="6" customWidth="1"/>
    <col min="12552" max="12552" width="11.85546875" style="6" customWidth="1"/>
    <col min="12553" max="12553" width="12.7109375" style="6" customWidth="1"/>
    <col min="12554" max="12554" width="10.7109375" style="6" customWidth="1"/>
    <col min="12555" max="12555" width="13.5703125" style="6" customWidth="1"/>
    <col min="12556" max="12556" width="15.42578125" style="6" customWidth="1"/>
    <col min="12557" max="12560" width="16.7109375" style="6"/>
    <col min="12561" max="12561" width="20.7109375" style="6" customWidth="1"/>
    <col min="12562" max="12800" width="16.7109375" style="6"/>
    <col min="12801" max="12801" width="31" style="6" customWidth="1"/>
    <col min="12802" max="12802" width="16" style="6" customWidth="1"/>
    <col min="12803" max="12803" width="17.85546875" style="6" customWidth="1"/>
    <col min="12804" max="12804" width="11.42578125" style="6" customWidth="1"/>
    <col min="12805" max="12805" width="16.7109375" style="6" customWidth="1"/>
    <col min="12806" max="12806" width="12" style="6" customWidth="1"/>
    <col min="12807" max="12807" width="10.7109375" style="6" customWidth="1"/>
    <col min="12808" max="12808" width="11.85546875" style="6" customWidth="1"/>
    <col min="12809" max="12809" width="12.7109375" style="6" customWidth="1"/>
    <col min="12810" max="12810" width="10.7109375" style="6" customWidth="1"/>
    <col min="12811" max="12811" width="13.5703125" style="6" customWidth="1"/>
    <col min="12812" max="12812" width="15.42578125" style="6" customWidth="1"/>
    <col min="12813" max="12816" width="16.7109375" style="6"/>
    <col min="12817" max="12817" width="20.7109375" style="6" customWidth="1"/>
    <col min="12818" max="13056" width="16.7109375" style="6"/>
    <col min="13057" max="13057" width="31" style="6" customWidth="1"/>
    <col min="13058" max="13058" width="16" style="6" customWidth="1"/>
    <col min="13059" max="13059" width="17.85546875" style="6" customWidth="1"/>
    <col min="13060" max="13060" width="11.42578125" style="6" customWidth="1"/>
    <col min="13061" max="13061" width="16.7109375" style="6" customWidth="1"/>
    <col min="13062" max="13062" width="12" style="6" customWidth="1"/>
    <col min="13063" max="13063" width="10.7109375" style="6" customWidth="1"/>
    <col min="13064" max="13064" width="11.85546875" style="6" customWidth="1"/>
    <col min="13065" max="13065" width="12.7109375" style="6" customWidth="1"/>
    <col min="13066" max="13066" width="10.7109375" style="6" customWidth="1"/>
    <col min="13067" max="13067" width="13.5703125" style="6" customWidth="1"/>
    <col min="13068" max="13068" width="15.42578125" style="6" customWidth="1"/>
    <col min="13069" max="13072" width="16.7109375" style="6"/>
    <col min="13073" max="13073" width="20.7109375" style="6" customWidth="1"/>
    <col min="13074" max="13312" width="16.7109375" style="6"/>
    <col min="13313" max="13313" width="31" style="6" customWidth="1"/>
    <col min="13314" max="13314" width="16" style="6" customWidth="1"/>
    <col min="13315" max="13315" width="17.85546875" style="6" customWidth="1"/>
    <col min="13316" max="13316" width="11.42578125" style="6" customWidth="1"/>
    <col min="13317" max="13317" width="16.7109375" style="6" customWidth="1"/>
    <col min="13318" max="13318" width="12" style="6" customWidth="1"/>
    <col min="13319" max="13319" width="10.7109375" style="6" customWidth="1"/>
    <col min="13320" max="13320" width="11.85546875" style="6" customWidth="1"/>
    <col min="13321" max="13321" width="12.7109375" style="6" customWidth="1"/>
    <col min="13322" max="13322" width="10.7109375" style="6" customWidth="1"/>
    <col min="13323" max="13323" width="13.5703125" style="6" customWidth="1"/>
    <col min="13324" max="13324" width="15.42578125" style="6" customWidth="1"/>
    <col min="13325" max="13328" width="16.7109375" style="6"/>
    <col min="13329" max="13329" width="20.7109375" style="6" customWidth="1"/>
    <col min="13330" max="13568" width="16.7109375" style="6"/>
    <col min="13569" max="13569" width="31" style="6" customWidth="1"/>
    <col min="13570" max="13570" width="16" style="6" customWidth="1"/>
    <col min="13571" max="13571" width="17.85546875" style="6" customWidth="1"/>
    <col min="13572" max="13572" width="11.42578125" style="6" customWidth="1"/>
    <col min="13573" max="13573" width="16.7109375" style="6" customWidth="1"/>
    <col min="13574" max="13574" width="12" style="6" customWidth="1"/>
    <col min="13575" max="13575" width="10.7109375" style="6" customWidth="1"/>
    <col min="13576" max="13576" width="11.85546875" style="6" customWidth="1"/>
    <col min="13577" max="13577" width="12.7109375" style="6" customWidth="1"/>
    <col min="13578" max="13578" width="10.7109375" style="6" customWidth="1"/>
    <col min="13579" max="13579" width="13.5703125" style="6" customWidth="1"/>
    <col min="13580" max="13580" width="15.42578125" style="6" customWidth="1"/>
    <col min="13581" max="13584" width="16.7109375" style="6"/>
    <col min="13585" max="13585" width="20.7109375" style="6" customWidth="1"/>
    <col min="13586" max="13824" width="16.7109375" style="6"/>
    <col min="13825" max="13825" width="31" style="6" customWidth="1"/>
    <col min="13826" max="13826" width="16" style="6" customWidth="1"/>
    <col min="13827" max="13827" width="17.85546875" style="6" customWidth="1"/>
    <col min="13828" max="13828" width="11.42578125" style="6" customWidth="1"/>
    <col min="13829" max="13829" width="16.7109375" style="6" customWidth="1"/>
    <col min="13830" max="13830" width="12" style="6" customWidth="1"/>
    <col min="13831" max="13831" width="10.7109375" style="6" customWidth="1"/>
    <col min="13832" max="13832" width="11.85546875" style="6" customWidth="1"/>
    <col min="13833" max="13833" width="12.7109375" style="6" customWidth="1"/>
    <col min="13834" max="13834" width="10.7109375" style="6" customWidth="1"/>
    <col min="13835" max="13835" width="13.5703125" style="6" customWidth="1"/>
    <col min="13836" max="13836" width="15.42578125" style="6" customWidth="1"/>
    <col min="13837" max="13840" width="16.7109375" style="6"/>
    <col min="13841" max="13841" width="20.7109375" style="6" customWidth="1"/>
    <col min="13842" max="14080" width="16.7109375" style="6"/>
    <col min="14081" max="14081" width="31" style="6" customWidth="1"/>
    <col min="14082" max="14082" width="16" style="6" customWidth="1"/>
    <col min="14083" max="14083" width="17.85546875" style="6" customWidth="1"/>
    <col min="14084" max="14084" width="11.42578125" style="6" customWidth="1"/>
    <col min="14085" max="14085" width="16.7109375" style="6" customWidth="1"/>
    <col min="14086" max="14086" width="12" style="6" customWidth="1"/>
    <col min="14087" max="14087" width="10.7109375" style="6" customWidth="1"/>
    <col min="14088" max="14088" width="11.85546875" style="6" customWidth="1"/>
    <col min="14089" max="14089" width="12.7109375" style="6" customWidth="1"/>
    <col min="14090" max="14090" width="10.7109375" style="6" customWidth="1"/>
    <col min="14091" max="14091" width="13.5703125" style="6" customWidth="1"/>
    <col min="14092" max="14092" width="15.42578125" style="6" customWidth="1"/>
    <col min="14093" max="14096" width="16.7109375" style="6"/>
    <col min="14097" max="14097" width="20.7109375" style="6" customWidth="1"/>
    <col min="14098" max="14336" width="16.7109375" style="6"/>
    <col min="14337" max="14337" width="31" style="6" customWidth="1"/>
    <col min="14338" max="14338" width="16" style="6" customWidth="1"/>
    <col min="14339" max="14339" width="17.85546875" style="6" customWidth="1"/>
    <col min="14340" max="14340" width="11.42578125" style="6" customWidth="1"/>
    <col min="14341" max="14341" width="16.7109375" style="6" customWidth="1"/>
    <col min="14342" max="14342" width="12" style="6" customWidth="1"/>
    <col min="14343" max="14343" width="10.7109375" style="6" customWidth="1"/>
    <col min="14344" max="14344" width="11.85546875" style="6" customWidth="1"/>
    <col min="14345" max="14345" width="12.7109375" style="6" customWidth="1"/>
    <col min="14346" max="14346" width="10.7109375" style="6" customWidth="1"/>
    <col min="14347" max="14347" width="13.5703125" style="6" customWidth="1"/>
    <col min="14348" max="14348" width="15.42578125" style="6" customWidth="1"/>
    <col min="14349" max="14352" width="16.7109375" style="6"/>
    <col min="14353" max="14353" width="20.7109375" style="6" customWidth="1"/>
    <col min="14354" max="14592" width="16.7109375" style="6"/>
    <col min="14593" max="14593" width="31" style="6" customWidth="1"/>
    <col min="14594" max="14594" width="16" style="6" customWidth="1"/>
    <col min="14595" max="14595" width="17.85546875" style="6" customWidth="1"/>
    <col min="14596" max="14596" width="11.42578125" style="6" customWidth="1"/>
    <col min="14597" max="14597" width="16.7109375" style="6" customWidth="1"/>
    <col min="14598" max="14598" width="12" style="6" customWidth="1"/>
    <col min="14599" max="14599" width="10.7109375" style="6" customWidth="1"/>
    <col min="14600" max="14600" width="11.85546875" style="6" customWidth="1"/>
    <col min="14601" max="14601" width="12.7109375" style="6" customWidth="1"/>
    <col min="14602" max="14602" width="10.7109375" style="6" customWidth="1"/>
    <col min="14603" max="14603" width="13.5703125" style="6" customWidth="1"/>
    <col min="14604" max="14604" width="15.42578125" style="6" customWidth="1"/>
    <col min="14605" max="14608" width="16.7109375" style="6"/>
    <col min="14609" max="14609" width="20.7109375" style="6" customWidth="1"/>
    <col min="14610" max="14848" width="16.7109375" style="6"/>
    <col min="14849" max="14849" width="31" style="6" customWidth="1"/>
    <col min="14850" max="14850" width="16" style="6" customWidth="1"/>
    <col min="14851" max="14851" width="17.85546875" style="6" customWidth="1"/>
    <col min="14852" max="14852" width="11.42578125" style="6" customWidth="1"/>
    <col min="14853" max="14853" width="16.7109375" style="6" customWidth="1"/>
    <col min="14854" max="14854" width="12" style="6" customWidth="1"/>
    <col min="14855" max="14855" width="10.7109375" style="6" customWidth="1"/>
    <col min="14856" max="14856" width="11.85546875" style="6" customWidth="1"/>
    <col min="14857" max="14857" width="12.7109375" style="6" customWidth="1"/>
    <col min="14858" max="14858" width="10.7109375" style="6" customWidth="1"/>
    <col min="14859" max="14859" width="13.5703125" style="6" customWidth="1"/>
    <col min="14860" max="14860" width="15.42578125" style="6" customWidth="1"/>
    <col min="14861" max="14864" width="16.7109375" style="6"/>
    <col min="14865" max="14865" width="20.7109375" style="6" customWidth="1"/>
    <col min="14866" max="15104" width="16.7109375" style="6"/>
    <col min="15105" max="15105" width="31" style="6" customWidth="1"/>
    <col min="15106" max="15106" width="16" style="6" customWidth="1"/>
    <col min="15107" max="15107" width="17.85546875" style="6" customWidth="1"/>
    <col min="15108" max="15108" width="11.42578125" style="6" customWidth="1"/>
    <col min="15109" max="15109" width="16.7109375" style="6" customWidth="1"/>
    <col min="15110" max="15110" width="12" style="6" customWidth="1"/>
    <col min="15111" max="15111" width="10.7109375" style="6" customWidth="1"/>
    <col min="15112" max="15112" width="11.85546875" style="6" customWidth="1"/>
    <col min="15113" max="15113" width="12.7109375" style="6" customWidth="1"/>
    <col min="15114" max="15114" width="10.7109375" style="6" customWidth="1"/>
    <col min="15115" max="15115" width="13.5703125" style="6" customWidth="1"/>
    <col min="15116" max="15116" width="15.42578125" style="6" customWidth="1"/>
    <col min="15117" max="15120" width="16.7109375" style="6"/>
    <col min="15121" max="15121" width="20.7109375" style="6" customWidth="1"/>
    <col min="15122" max="15360" width="16.7109375" style="6"/>
    <col min="15361" max="15361" width="31" style="6" customWidth="1"/>
    <col min="15362" max="15362" width="16" style="6" customWidth="1"/>
    <col min="15363" max="15363" width="17.85546875" style="6" customWidth="1"/>
    <col min="15364" max="15364" width="11.42578125" style="6" customWidth="1"/>
    <col min="15365" max="15365" width="16.7109375" style="6" customWidth="1"/>
    <col min="15366" max="15366" width="12" style="6" customWidth="1"/>
    <col min="15367" max="15367" width="10.7109375" style="6" customWidth="1"/>
    <col min="15368" max="15368" width="11.85546875" style="6" customWidth="1"/>
    <col min="15369" max="15369" width="12.7109375" style="6" customWidth="1"/>
    <col min="15370" max="15370" width="10.7109375" style="6" customWidth="1"/>
    <col min="15371" max="15371" width="13.5703125" style="6" customWidth="1"/>
    <col min="15372" max="15372" width="15.42578125" style="6" customWidth="1"/>
    <col min="15373" max="15376" width="16.7109375" style="6"/>
    <col min="15377" max="15377" width="20.7109375" style="6" customWidth="1"/>
    <col min="15378" max="15616" width="16.7109375" style="6"/>
    <col min="15617" max="15617" width="31" style="6" customWidth="1"/>
    <col min="15618" max="15618" width="16" style="6" customWidth="1"/>
    <col min="15619" max="15619" width="17.85546875" style="6" customWidth="1"/>
    <col min="15620" max="15620" width="11.42578125" style="6" customWidth="1"/>
    <col min="15621" max="15621" width="16.7109375" style="6" customWidth="1"/>
    <col min="15622" max="15622" width="12" style="6" customWidth="1"/>
    <col min="15623" max="15623" width="10.7109375" style="6" customWidth="1"/>
    <col min="15624" max="15624" width="11.85546875" style="6" customWidth="1"/>
    <col min="15625" max="15625" width="12.7109375" style="6" customWidth="1"/>
    <col min="15626" max="15626" width="10.7109375" style="6" customWidth="1"/>
    <col min="15627" max="15627" width="13.5703125" style="6" customWidth="1"/>
    <col min="15628" max="15628" width="15.42578125" style="6" customWidth="1"/>
    <col min="15629" max="15632" width="16.7109375" style="6"/>
    <col min="15633" max="15633" width="20.7109375" style="6" customWidth="1"/>
    <col min="15634" max="15872" width="16.7109375" style="6"/>
    <col min="15873" max="15873" width="31" style="6" customWidth="1"/>
    <col min="15874" max="15874" width="16" style="6" customWidth="1"/>
    <col min="15875" max="15875" width="17.85546875" style="6" customWidth="1"/>
    <col min="15876" max="15876" width="11.42578125" style="6" customWidth="1"/>
    <col min="15877" max="15877" width="16.7109375" style="6" customWidth="1"/>
    <col min="15878" max="15878" width="12" style="6" customWidth="1"/>
    <col min="15879" max="15879" width="10.7109375" style="6" customWidth="1"/>
    <col min="15880" max="15880" width="11.85546875" style="6" customWidth="1"/>
    <col min="15881" max="15881" width="12.7109375" style="6" customWidth="1"/>
    <col min="15882" max="15882" width="10.7109375" style="6" customWidth="1"/>
    <col min="15883" max="15883" width="13.5703125" style="6" customWidth="1"/>
    <col min="15884" max="15884" width="15.42578125" style="6" customWidth="1"/>
    <col min="15885" max="15888" width="16.7109375" style="6"/>
    <col min="15889" max="15889" width="20.7109375" style="6" customWidth="1"/>
    <col min="15890" max="16128" width="16.7109375" style="6"/>
    <col min="16129" max="16129" width="31" style="6" customWidth="1"/>
    <col min="16130" max="16130" width="16" style="6" customWidth="1"/>
    <col min="16131" max="16131" width="17.85546875" style="6" customWidth="1"/>
    <col min="16132" max="16132" width="11.42578125" style="6" customWidth="1"/>
    <col min="16133" max="16133" width="16.7109375" style="6" customWidth="1"/>
    <col min="16134" max="16134" width="12" style="6" customWidth="1"/>
    <col min="16135" max="16135" width="10.7109375" style="6" customWidth="1"/>
    <col min="16136" max="16136" width="11.85546875" style="6" customWidth="1"/>
    <col min="16137" max="16137" width="12.7109375" style="6" customWidth="1"/>
    <col min="16138" max="16138" width="10.7109375" style="6" customWidth="1"/>
    <col min="16139" max="16139" width="13.5703125" style="6" customWidth="1"/>
    <col min="16140" max="16140" width="15.42578125" style="6" customWidth="1"/>
    <col min="16141" max="16144" width="16.7109375" style="6"/>
    <col min="16145" max="16145" width="20.7109375" style="6" customWidth="1"/>
    <col min="16146" max="16384" width="16.7109375" style="6"/>
  </cols>
  <sheetData>
    <row r="1" spans="1:26" ht="21.75" customHeight="1" x14ac:dyDescent="0.25">
      <c r="A1" s="84" t="s">
        <v>2</v>
      </c>
      <c r="B1" s="84"/>
      <c r="C1" s="84"/>
      <c r="D1" s="84"/>
      <c r="E1" s="84"/>
      <c r="F1" s="84"/>
      <c r="G1" s="84"/>
      <c r="H1" s="84"/>
      <c r="I1" s="84"/>
      <c r="J1" s="84"/>
    </row>
    <row r="2" spans="1:26" ht="20.25" customHeight="1" x14ac:dyDescent="0.25">
      <c r="A2" s="86"/>
      <c r="B2" s="82" t="s">
        <v>82</v>
      </c>
      <c r="C2" s="82"/>
      <c r="D2" s="82"/>
      <c r="E2" s="83" t="s">
        <v>3</v>
      </c>
      <c r="F2" s="85" t="s">
        <v>4</v>
      </c>
      <c r="G2" s="85"/>
      <c r="H2" s="85"/>
      <c r="I2" s="85"/>
      <c r="J2" s="85"/>
    </row>
    <row r="3" spans="1:26" ht="50.25" customHeight="1" x14ac:dyDescent="0.25">
      <c r="A3" s="86"/>
      <c r="B3" s="74" t="s">
        <v>5</v>
      </c>
      <c r="C3" s="35" t="s">
        <v>6</v>
      </c>
      <c r="D3" s="74" t="s">
        <v>1</v>
      </c>
      <c r="E3" s="83"/>
      <c r="F3" s="7" t="s">
        <v>81</v>
      </c>
      <c r="G3" s="7" t="s">
        <v>7</v>
      </c>
      <c r="H3" s="7" t="s">
        <v>8</v>
      </c>
      <c r="I3" s="8" t="s">
        <v>9</v>
      </c>
      <c r="J3" s="9" t="s">
        <v>10</v>
      </c>
    </row>
    <row r="4" spans="1:26" ht="15.95" customHeight="1" x14ac:dyDescent="0.25">
      <c r="A4" s="10" t="s">
        <v>11</v>
      </c>
      <c r="B4" s="1">
        <v>100</v>
      </c>
      <c r="C4" s="11"/>
      <c r="D4" s="11"/>
      <c r="E4" s="12"/>
      <c r="F4" s="7">
        <v>1</v>
      </c>
      <c r="G4" s="13">
        <v>28</v>
      </c>
      <c r="H4" s="13">
        <f>$B$4*(G4/100)</f>
        <v>28.000000000000004</v>
      </c>
      <c r="I4" s="14">
        <v>1</v>
      </c>
      <c r="J4" s="15">
        <v>1</v>
      </c>
    </row>
    <row r="5" spans="1:26" ht="15.95" customHeight="1" x14ac:dyDescent="0.25">
      <c r="A5" s="10" t="s">
        <v>12</v>
      </c>
      <c r="B5" s="11">
        <f>ROUND($B$4*E5/100,0)</f>
        <v>83</v>
      </c>
      <c r="C5" s="16"/>
      <c r="D5" s="16">
        <f t="shared" ref="D5:D14" si="0">B5+C5</f>
        <v>83</v>
      </c>
      <c r="E5" s="11">
        <v>83.3</v>
      </c>
      <c r="F5" s="7">
        <v>2</v>
      </c>
      <c r="G5" s="13">
        <v>23</v>
      </c>
      <c r="H5" s="13">
        <f t="shared" ref="H5:H10" si="1">$B$4*(G5/100)</f>
        <v>23</v>
      </c>
      <c r="I5" s="14">
        <v>0.85</v>
      </c>
      <c r="J5" s="15">
        <v>0.85</v>
      </c>
    </row>
    <row r="6" spans="1:26" ht="15.95" customHeight="1" x14ac:dyDescent="0.25">
      <c r="A6" s="10" t="s">
        <v>13</v>
      </c>
      <c r="B6" s="16">
        <f>B4-B5</f>
        <v>17</v>
      </c>
      <c r="C6" s="16"/>
      <c r="D6" s="16">
        <f t="shared" si="0"/>
        <v>17</v>
      </c>
      <c r="E6" s="11">
        <v>16.7</v>
      </c>
      <c r="F6" s="7">
        <v>3</v>
      </c>
      <c r="G6" s="13">
        <v>18</v>
      </c>
      <c r="H6" s="13">
        <f t="shared" si="1"/>
        <v>18</v>
      </c>
      <c r="I6" s="14">
        <v>0.75</v>
      </c>
      <c r="J6" s="15">
        <v>0.63800000000000001</v>
      </c>
    </row>
    <row r="7" spans="1:26" ht="15.95" customHeight="1" x14ac:dyDescent="0.25">
      <c r="A7" s="10" t="s">
        <v>14</v>
      </c>
      <c r="B7" s="16">
        <f>ROUND((($B$4*E7)/100)*0.5*(2/12),0)</f>
        <v>8</v>
      </c>
      <c r="C7" s="16">
        <f>ROUND((($B$4*E7)/100)*0.5*(2/12),0)</f>
        <v>8</v>
      </c>
      <c r="D7" s="16">
        <f t="shared" si="0"/>
        <v>16</v>
      </c>
      <c r="E7" s="11">
        <v>92</v>
      </c>
      <c r="F7" s="8">
        <v>4</v>
      </c>
      <c r="G7" s="13">
        <v>13</v>
      </c>
      <c r="H7" s="13">
        <f t="shared" si="1"/>
        <v>13</v>
      </c>
      <c r="I7" s="14">
        <v>0.75</v>
      </c>
      <c r="J7" s="15">
        <v>0.47799999999999998</v>
      </c>
    </row>
    <row r="8" spans="1:26" ht="15.95" customHeight="1" x14ac:dyDescent="0.25">
      <c r="A8" s="10" t="s">
        <v>15</v>
      </c>
      <c r="B8" s="16">
        <f>ROUND((($B$4*E8)/100)*0.5*(4/12),0)</f>
        <v>14</v>
      </c>
      <c r="C8" s="16">
        <f>ROUND((($B$4*E8)/100)*0.5*(4/12),0)</f>
        <v>14</v>
      </c>
      <c r="D8" s="16">
        <f t="shared" si="0"/>
        <v>28</v>
      </c>
      <c r="E8" s="11">
        <v>85</v>
      </c>
      <c r="F8" s="8">
        <v>5</v>
      </c>
      <c r="G8" s="13">
        <v>9</v>
      </c>
      <c r="H8" s="13">
        <f t="shared" si="1"/>
        <v>9</v>
      </c>
      <c r="I8" s="14">
        <v>0.7</v>
      </c>
      <c r="J8" s="15">
        <v>0.33500000000000002</v>
      </c>
    </row>
    <row r="9" spans="1:26" ht="15.95" customHeight="1" x14ac:dyDescent="0.25">
      <c r="A9" s="10" t="s">
        <v>16</v>
      </c>
      <c r="B9" s="16">
        <f>ROUND((($B$4*E9)/100)*0.5*(3/12),0)</f>
        <v>10</v>
      </c>
      <c r="C9" s="16">
        <f>ROUND((($B$4*E9)/100)*0.5*(3/12),0)</f>
        <v>10</v>
      </c>
      <c r="D9" s="16">
        <f t="shared" si="0"/>
        <v>20</v>
      </c>
      <c r="E9" s="11">
        <v>82</v>
      </c>
      <c r="F9" s="8">
        <v>6</v>
      </c>
      <c r="G9" s="13">
        <v>6</v>
      </c>
      <c r="H9" s="13">
        <f t="shared" si="1"/>
        <v>6</v>
      </c>
      <c r="I9" s="14">
        <v>0.65</v>
      </c>
      <c r="J9" s="15">
        <v>0.218</v>
      </c>
    </row>
    <row r="10" spans="1:26" ht="15.95" customHeight="1" x14ac:dyDescent="0.25">
      <c r="A10" s="10" t="s">
        <v>17</v>
      </c>
      <c r="B10" s="16">
        <f>ROUND((($B$4*E10)/100)*0.5*(3/12),0)</f>
        <v>10</v>
      </c>
      <c r="C10" s="16">
        <f>ROUND((($B$4*E10)/100)*0.5*(3/12),0)</f>
        <v>10</v>
      </c>
      <c r="D10" s="16">
        <f t="shared" si="0"/>
        <v>20</v>
      </c>
      <c r="E10" s="11">
        <v>82</v>
      </c>
      <c r="F10" s="8">
        <v>7</v>
      </c>
      <c r="G10" s="13">
        <v>3</v>
      </c>
      <c r="H10" s="13">
        <f t="shared" si="1"/>
        <v>3</v>
      </c>
      <c r="I10" s="14">
        <v>0.55000000000000004</v>
      </c>
      <c r="J10" s="15">
        <v>0.12</v>
      </c>
    </row>
    <row r="11" spans="1:26" ht="15.95" customHeight="1" x14ac:dyDescent="0.25">
      <c r="A11" s="10" t="s">
        <v>18</v>
      </c>
      <c r="B11" s="16">
        <f>ROUND((($B$4*E11)/100)*0.5*(3/12),0)</f>
        <v>10</v>
      </c>
      <c r="C11" s="16">
        <f>ROUND((($B$4*E11)/100)*0.5*(3/12),0)</f>
        <v>10</v>
      </c>
      <c r="D11" s="16">
        <f t="shared" si="0"/>
        <v>20</v>
      </c>
      <c r="E11" s="11">
        <v>80</v>
      </c>
      <c r="F11" s="17" t="s">
        <v>1</v>
      </c>
      <c r="G11" s="13">
        <f>SUM(G4:G10)</f>
        <v>100</v>
      </c>
      <c r="H11" s="13">
        <f>SUM(H4:H10)</f>
        <v>100</v>
      </c>
      <c r="I11" s="18"/>
      <c r="J11" s="18"/>
    </row>
    <row r="12" spans="1:26" s="22" customFormat="1" ht="15.95" customHeight="1" x14ac:dyDescent="0.25">
      <c r="A12" s="10" t="s">
        <v>19</v>
      </c>
      <c r="B12" s="16">
        <f>ROUND((($B$4*E12)/100)*0.5*(3/12),0)</f>
        <v>10</v>
      </c>
      <c r="C12" s="16">
        <f>ROUND((($B$4*E12)/100)*0.5*(3/12),0)</f>
        <v>10</v>
      </c>
      <c r="D12" s="16">
        <f t="shared" si="0"/>
        <v>20</v>
      </c>
      <c r="E12" s="11">
        <v>79</v>
      </c>
      <c r="F12" s="19"/>
      <c r="G12" s="19"/>
      <c r="H12" s="19"/>
      <c r="I12" s="20"/>
      <c r="J12" s="20"/>
      <c r="K12" s="21"/>
      <c r="L12" s="21"/>
      <c r="M12" s="21"/>
      <c r="O12" s="6"/>
      <c r="P12" s="6"/>
      <c r="Q12" s="6"/>
      <c r="R12" s="6"/>
      <c r="S12" s="6"/>
      <c r="T12" s="6"/>
      <c r="U12" s="6"/>
      <c r="V12" s="6"/>
      <c r="W12" s="6"/>
      <c r="X12" s="6"/>
      <c r="Y12" s="6"/>
      <c r="Z12" s="6"/>
    </row>
    <row r="13" spans="1:26" ht="15.95" customHeight="1" x14ac:dyDescent="0.25">
      <c r="A13" s="10" t="s">
        <v>20</v>
      </c>
      <c r="B13" s="16">
        <f>ROUND((($B$4*E13)/100)*0.5*0.9*(3/12),0)</f>
        <v>9</v>
      </c>
      <c r="C13" s="16"/>
      <c r="D13" s="16">
        <f t="shared" si="0"/>
        <v>9</v>
      </c>
      <c r="E13" s="11">
        <v>78</v>
      </c>
      <c r="F13" s="23"/>
      <c r="G13" s="23"/>
      <c r="H13" s="23"/>
      <c r="I13" s="18"/>
      <c r="J13" s="24"/>
      <c r="K13" s="25"/>
      <c r="L13" s="25"/>
      <c r="M13" s="25"/>
    </row>
    <row r="14" spans="1:26" ht="15.95" customHeight="1" x14ac:dyDescent="0.25">
      <c r="A14" s="10" t="s">
        <v>21</v>
      </c>
      <c r="B14" s="16">
        <f>ROUND((($B$4*E14)/100)*0.5*0.9*(3/12),0)</f>
        <v>9</v>
      </c>
      <c r="C14" s="16"/>
      <c r="D14" s="16">
        <f t="shared" si="0"/>
        <v>9</v>
      </c>
      <c r="E14" s="11">
        <v>78</v>
      </c>
      <c r="F14" s="23"/>
      <c r="G14" s="23"/>
      <c r="H14" s="23"/>
      <c r="I14" s="18"/>
      <c r="J14" s="24"/>
      <c r="K14" s="25"/>
      <c r="L14" s="25"/>
      <c r="M14" s="25"/>
    </row>
    <row r="15" spans="1:26" ht="18.75" customHeight="1" x14ac:dyDescent="0.25">
      <c r="A15" s="26" t="s">
        <v>1</v>
      </c>
      <c r="B15" s="16">
        <f>SUM(B5:B14)</f>
        <v>180</v>
      </c>
      <c r="C15" s="16">
        <f>SUM(C5:C14)</f>
        <v>62</v>
      </c>
      <c r="D15" s="27">
        <f>SUM(D5:D14)</f>
        <v>242</v>
      </c>
      <c r="E15" s="18"/>
      <c r="F15" s="23"/>
      <c r="G15" s="23"/>
      <c r="H15" s="23"/>
      <c r="I15" s="18"/>
      <c r="J15" s="24"/>
      <c r="K15" s="25"/>
      <c r="L15" s="25"/>
      <c r="M15" s="25"/>
    </row>
    <row r="16" spans="1:26" ht="21.75" customHeight="1" x14ac:dyDescent="0.25">
      <c r="A16" s="81" t="s">
        <v>88</v>
      </c>
      <c r="B16" s="81"/>
      <c r="C16" s="81"/>
      <c r="D16" s="81"/>
      <c r="E16" s="81"/>
      <c r="F16" s="81"/>
      <c r="G16" s="81"/>
      <c r="H16" s="81"/>
      <c r="I16" s="81"/>
      <c r="J16" s="81"/>
      <c r="K16" s="31"/>
      <c r="L16" s="31"/>
      <c r="M16" s="31"/>
    </row>
    <row r="17" spans="1:23" ht="24" customHeight="1" x14ac:dyDescent="0.25">
      <c r="A17" s="88" t="s">
        <v>84</v>
      </c>
      <c r="B17" s="89"/>
      <c r="C17" s="89"/>
      <c r="D17" s="89"/>
      <c r="E17" s="89"/>
      <c r="F17" s="89"/>
      <c r="G17" s="89"/>
      <c r="H17" s="89"/>
      <c r="I17" s="89"/>
      <c r="J17" s="89"/>
      <c r="K17" s="90"/>
      <c r="L17" s="30"/>
      <c r="M17" s="30"/>
    </row>
    <row r="18" spans="1:23" ht="19.5" customHeight="1" x14ac:dyDescent="0.25">
      <c r="A18" s="87" t="s">
        <v>25</v>
      </c>
      <c r="B18" s="85" t="s">
        <v>26</v>
      </c>
      <c r="C18" s="85"/>
      <c r="D18" s="85"/>
      <c r="E18" s="85"/>
      <c r="F18" s="87" t="s">
        <v>27</v>
      </c>
      <c r="G18" s="94" t="s">
        <v>83</v>
      </c>
      <c r="H18" s="95"/>
      <c r="I18" s="95"/>
      <c r="J18" s="95"/>
      <c r="K18" s="96"/>
      <c r="L18" s="30"/>
      <c r="M18" s="30"/>
    </row>
    <row r="19" spans="1:23" ht="33" customHeight="1" x14ac:dyDescent="0.25">
      <c r="A19" s="87"/>
      <c r="B19" s="32" t="s">
        <v>28</v>
      </c>
      <c r="C19" s="33" t="s">
        <v>29</v>
      </c>
      <c r="D19" s="32" t="s">
        <v>30</v>
      </c>
      <c r="E19" s="34" t="s">
        <v>80</v>
      </c>
      <c r="F19" s="87"/>
      <c r="G19" s="35" t="s">
        <v>31</v>
      </c>
      <c r="H19" s="34" t="s">
        <v>32</v>
      </c>
      <c r="I19" s="35" t="s">
        <v>33</v>
      </c>
      <c r="J19" s="34" t="s">
        <v>34</v>
      </c>
      <c r="K19" s="32" t="s">
        <v>1</v>
      </c>
      <c r="L19" s="36"/>
      <c r="M19" s="37"/>
      <c r="N19" s="38"/>
      <c r="O19" s="38"/>
      <c r="P19" s="38"/>
      <c r="Q19" s="38"/>
      <c r="R19" s="38"/>
      <c r="S19" s="38"/>
      <c r="T19" s="38"/>
      <c r="U19" s="38"/>
      <c r="V19" s="38"/>
      <c r="W19" s="38"/>
    </row>
    <row r="20" spans="1:23" ht="15.95" customHeight="1" x14ac:dyDescent="0.25">
      <c r="A20" s="10" t="s">
        <v>35</v>
      </c>
      <c r="B20" s="39">
        <v>26</v>
      </c>
      <c r="C20" s="39">
        <v>5</v>
      </c>
      <c r="D20" s="39">
        <v>1</v>
      </c>
      <c r="E20" s="39">
        <v>8</v>
      </c>
      <c r="F20" s="40">
        <f>$B$5</f>
        <v>83</v>
      </c>
      <c r="G20" s="41">
        <f>B20*F20</f>
        <v>2158</v>
      </c>
      <c r="H20" s="41">
        <f>C20*F20</f>
        <v>415</v>
      </c>
      <c r="I20" s="41">
        <f>D20*F20</f>
        <v>83</v>
      </c>
      <c r="J20" s="41">
        <f>E20*F20</f>
        <v>664</v>
      </c>
      <c r="K20" s="44">
        <f t="shared" ref="K20:K34" si="2">SUM(G20:J20)</f>
        <v>3320</v>
      </c>
      <c r="L20" s="30"/>
      <c r="O20" s="42"/>
      <c r="P20" s="42"/>
      <c r="Q20" s="42"/>
      <c r="R20" s="42"/>
      <c r="S20" s="42"/>
      <c r="T20" s="42"/>
    </row>
    <row r="21" spans="1:23" ht="15.95" customHeight="1" x14ac:dyDescent="0.25">
      <c r="A21" s="10" t="s">
        <v>36</v>
      </c>
      <c r="B21" s="39">
        <v>17</v>
      </c>
      <c r="C21" s="39">
        <v>2.5</v>
      </c>
      <c r="D21" s="39">
        <v>2.5</v>
      </c>
      <c r="E21" s="39">
        <v>1.5</v>
      </c>
      <c r="F21" s="40">
        <f>$B$6</f>
        <v>17</v>
      </c>
      <c r="G21" s="41">
        <f t="shared" ref="G21:G29" si="3">B21*F21</f>
        <v>289</v>
      </c>
      <c r="H21" s="41">
        <f t="shared" ref="H21:H29" si="4">C21*F21</f>
        <v>42.5</v>
      </c>
      <c r="I21" s="41">
        <f t="shared" ref="I21:I29" si="5">D21*F21</f>
        <v>42.5</v>
      </c>
      <c r="J21" s="41">
        <f t="shared" ref="J21:J29" si="6">E21*F21</f>
        <v>25.5</v>
      </c>
      <c r="K21" s="44">
        <f t="shared" si="2"/>
        <v>399.5</v>
      </c>
      <c r="L21" s="30"/>
      <c r="U21" s="42"/>
    </row>
    <row r="22" spans="1:23" ht="15.95" customHeight="1" x14ac:dyDescent="0.25">
      <c r="A22" s="43" t="s">
        <v>37</v>
      </c>
      <c r="B22" s="39">
        <v>16</v>
      </c>
      <c r="C22" s="39">
        <v>3</v>
      </c>
      <c r="D22" s="39">
        <v>2</v>
      </c>
      <c r="E22" s="39">
        <v>1.5</v>
      </c>
      <c r="F22" s="40">
        <f>$B$13+$B$14</f>
        <v>18</v>
      </c>
      <c r="G22" s="41">
        <f t="shared" si="3"/>
        <v>288</v>
      </c>
      <c r="H22" s="41">
        <f t="shared" si="4"/>
        <v>54</v>
      </c>
      <c r="I22" s="41">
        <f t="shared" si="5"/>
        <v>36</v>
      </c>
      <c r="J22" s="41">
        <f t="shared" si="6"/>
        <v>27</v>
      </c>
      <c r="K22" s="44">
        <f t="shared" si="2"/>
        <v>405</v>
      </c>
      <c r="L22" s="30"/>
    </row>
    <row r="23" spans="1:23" ht="15.95" customHeight="1" x14ac:dyDescent="0.25">
      <c r="A23" s="10" t="s">
        <v>38</v>
      </c>
      <c r="B23" s="39">
        <v>15</v>
      </c>
      <c r="C23" s="39">
        <v>2.5</v>
      </c>
      <c r="D23" s="39">
        <v>2</v>
      </c>
      <c r="E23" s="39">
        <v>1</v>
      </c>
      <c r="F23" s="40">
        <f>$B$12</f>
        <v>10</v>
      </c>
      <c r="G23" s="41">
        <f t="shared" si="3"/>
        <v>150</v>
      </c>
      <c r="H23" s="41">
        <f t="shared" si="4"/>
        <v>25</v>
      </c>
      <c r="I23" s="41">
        <f t="shared" si="5"/>
        <v>20</v>
      </c>
      <c r="J23" s="41">
        <f t="shared" si="6"/>
        <v>10</v>
      </c>
      <c r="K23" s="44">
        <f t="shared" si="2"/>
        <v>205</v>
      </c>
      <c r="L23" s="30"/>
    </row>
    <row r="24" spans="1:23" ht="15.95" customHeight="1" x14ac:dyDescent="0.25">
      <c r="A24" s="10" t="s">
        <v>39</v>
      </c>
      <c r="B24" s="39">
        <v>13</v>
      </c>
      <c r="C24" s="39">
        <v>2.5</v>
      </c>
      <c r="D24" s="39">
        <v>2</v>
      </c>
      <c r="E24" s="12">
        <v>1</v>
      </c>
      <c r="F24" s="7">
        <f>$B$11</f>
        <v>10</v>
      </c>
      <c r="G24" s="44">
        <f t="shared" si="3"/>
        <v>130</v>
      </c>
      <c r="H24" s="41">
        <f t="shared" si="4"/>
        <v>25</v>
      </c>
      <c r="I24" s="41">
        <f t="shared" si="5"/>
        <v>20</v>
      </c>
      <c r="J24" s="41">
        <f t="shared" si="6"/>
        <v>10</v>
      </c>
      <c r="K24" s="44">
        <f t="shared" si="2"/>
        <v>185</v>
      </c>
      <c r="L24" s="30"/>
    </row>
    <row r="25" spans="1:23" ht="15.95" customHeight="1" x14ac:dyDescent="0.25">
      <c r="A25" s="10" t="s">
        <v>40</v>
      </c>
      <c r="B25" s="39">
        <v>10</v>
      </c>
      <c r="C25" s="39">
        <v>2</v>
      </c>
      <c r="D25" s="39">
        <v>1</v>
      </c>
      <c r="E25" s="39">
        <v>1.5</v>
      </c>
      <c r="F25" s="40">
        <f>$B$9+$B$10</f>
        <v>20</v>
      </c>
      <c r="G25" s="41">
        <f t="shared" si="3"/>
        <v>200</v>
      </c>
      <c r="H25" s="41">
        <f t="shared" si="4"/>
        <v>40</v>
      </c>
      <c r="I25" s="41">
        <f t="shared" si="5"/>
        <v>20</v>
      </c>
      <c r="J25" s="41">
        <f t="shared" si="6"/>
        <v>30</v>
      </c>
      <c r="K25" s="44">
        <f t="shared" si="2"/>
        <v>290</v>
      </c>
      <c r="L25" s="30"/>
    </row>
    <row r="26" spans="1:23" ht="15.95" customHeight="1" x14ac:dyDescent="0.25">
      <c r="A26" s="10" t="s">
        <v>41</v>
      </c>
      <c r="B26" s="12">
        <v>0</v>
      </c>
      <c r="C26" s="12">
        <v>3</v>
      </c>
      <c r="D26" s="12">
        <v>1</v>
      </c>
      <c r="E26" s="12">
        <v>2</v>
      </c>
      <c r="F26" s="40">
        <f>$D$8</f>
        <v>28</v>
      </c>
      <c r="G26" s="41">
        <f t="shared" si="3"/>
        <v>0</v>
      </c>
      <c r="H26" s="41">
        <f t="shared" si="4"/>
        <v>84</v>
      </c>
      <c r="I26" s="41">
        <f t="shared" si="5"/>
        <v>28</v>
      </c>
      <c r="J26" s="41">
        <f t="shared" si="6"/>
        <v>56</v>
      </c>
      <c r="K26" s="44">
        <f t="shared" si="2"/>
        <v>168</v>
      </c>
      <c r="L26" s="30"/>
    </row>
    <row r="27" spans="1:23" ht="15.95" customHeight="1" x14ac:dyDescent="0.25">
      <c r="A27" s="10" t="s">
        <v>42</v>
      </c>
      <c r="B27" s="39">
        <v>0</v>
      </c>
      <c r="C27" s="39">
        <v>0.6</v>
      </c>
      <c r="D27" s="39">
        <v>0</v>
      </c>
      <c r="E27" s="39">
        <v>0.6</v>
      </c>
      <c r="F27" s="40">
        <f>$D$7</f>
        <v>16</v>
      </c>
      <c r="G27" s="41">
        <f t="shared" si="3"/>
        <v>0</v>
      </c>
      <c r="H27" s="41">
        <f t="shared" si="4"/>
        <v>9.6</v>
      </c>
      <c r="I27" s="41">
        <f t="shared" si="5"/>
        <v>0</v>
      </c>
      <c r="J27" s="41">
        <f t="shared" si="6"/>
        <v>9.6</v>
      </c>
      <c r="K27" s="44">
        <f t="shared" si="2"/>
        <v>19.2</v>
      </c>
      <c r="L27" s="30"/>
    </row>
    <row r="28" spans="1:23" ht="15.95" customHeight="1" x14ac:dyDescent="0.25">
      <c r="A28" s="45" t="s">
        <v>43</v>
      </c>
      <c r="B28" s="12">
        <v>20</v>
      </c>
      <c r="C28" s="12">
        <v>1</v>
      </c>
      <c r="D28" s="12">
        <v>1</v>
      </c>
      <c r="E28" s="12">
        <v>3</v>
      </c>
      <c r="F28" s="7">
        <f>$C$11+$C$12</f>
        <v>20</v>
      </c>
      <c r="G28" s="44">
        <f t="shared" si="3"/>
        <v>400</v>
      </c>
      <c r="H28" s="41">
        <f t="shared" si="4"/>
        <v>20</v>
      </c>
      <c r="I28" s="41">
        <f t="shared" si="5"/>
        <v>20</v>
      </c>
      <c r="J28" s="41">
        <f t="shared" si="6"/>
        <v>60</v>
      </c>
      <c r="K28" s="44">
        <f t="shared" si="2"/>
        <v>500</v>
      </c>
      <c r="L28" s="30"/>
    </row>
    <row r="29" spans="1:23" ht="15.95" customHeight="1" x14ac:dyDescent="0.25">
      <c r="A29" s="45" t="s">
        <v>44</v>
      </c>
      <c r="B29" s="12">
        <v>12</v>
      </c>
      <c r="C29" s="12">
        <v>1</v>
      </c>
      <c r="D29" s="12">
        <v>1</v>
      </c>
      <c r="E29" s="12">
        <v>2</v>
      </c>
      <c r="F29" s="7">
        <f>$C$9+$C$10</f>
        <v>20</v>
      </c>
      <c r="G29" s="44">
        <f t="shared" si="3"/>
        <v>240</v>
      </c>
      <c r="H29" s="41">
        <f t="shared" si="4"/>
        <v>20</v>
      </c>
      <c r="I29" s="41">
        <f t="shared" si="5"/>
        <v>20</v>
      </c>
      <c r="J29" s="41">
        <f t="shared" si="6"/>
        <v>40</v>
      </c>
      <c r="K29" s="44">
        <f t="shared" si="2"/>
        <v>320</v>
      </c>
      <c r="L29" s="30"/>
    </row>
    <row r="30" spans="1:23" ht="15.95" customHeight="1" x14ac:dyDescent="0.25">
      <c r="A30" s="45" t="s">
        <v>45</v>
      </c>
      <c r="B30" s="39">
        <f>SUM(B20:B29)</f>
        <v>129</v>
      </c>
      <c r="C30" s="39">
        <f t="shared" ref="C30:E30" si="7">SUM(C20:C29)</f>
        <v>23.1</v>
      </c>
      <c r="D30" s="39">
        <f t="shared" si="7"/>
        <v>13.5</v>
      </c>
      <c r="E30" s="39">
        <f t="shared" si="7"/>
        <v>22.1</v>
      </c>
      <c r="F30" s="40">
        <f>SUM(F20:F29)</f>
        <v>242</v>
      </c>
      <c r="G30" s="75">
        <f t="shared" ref="G30:J30" si="8">SUM(G20:G29)</f>
        <v>3855</v>
      </c>
      <c r="H30" s="75">
        <f t="shared" si="8"/>
        <v>735.1</v>
      </c>
      <c r="I30" s="75">
        <f t="shared" si="8"/>
        <v>289.5</v>
      </c>
      <c r="J30" s="75">
        <f t="shared" si="8"/>
        <v>932.1</v>
      </c>
      <c r="K30" s="44">
        <f t="shared" si="2"/>
        <v>5811.7000000000007</v>
      </c>
      <c r="L30" s="30"/>
    </row>
    <row r="31" spans="1:23" ht="15.95" customHeight="1" x14ac:dyDescent="0.25">
      <c r="A31" s="46"/>
      <c r="B31" s="47"/>
      <c r="C31" s="47"/>
      <c r="D31" s="47"/>
      <c r="E31" s="47"/>
      <c r="F31" s="43" t="s">
        <v>46</v>
      </c>
      <c r="G31" s="48">
        <f>G30*1.15</f>
        <v>4433.25</v>
      </c>
      <c r="H31" s="48">
        <f>H30*1.1</f>
        <v>808.61000000000013</v>
      </c>
      <c r="I31" s="48">
        <f>I30*1.05</f>
        <v>303.97500000000002</v>
      </c>
      <c r="J31" s="48">
        <f>J30*1.05</f>
        <v>978.70500000000004</v>
      </c>
      <c r="K31" s="44">
        <f t="shared" si="2"/>
        <v>6524.5400000000009</v>
      </c>
      <c r="L31" s="30"/>
      <c r="M31" s="30"/>
    </row>
    <row r="32" spans="1:23" ht="15.95" customHeight="1" x14ac:dyDescent="0.25">
      <c r="A32" s="18"/>
      <c r="B32" s="47"/>
      <c r="C32" s="47"/>
      <c r="D32" s="47"/>
      <c r="E32" s="47"/>
      <c r="F32" s="43" t="s">
        <v>47</v>
      </c>
      <c r="G32" s="41">
        <f>(G31*365)/1000</f>
        <v>1618.13625</v>
      </c>
      <c r="H32" s="41">
        <f t="shared" ref="H32:J32" si="9">(H31*365)/1000</f>
        <v>295.14265</v>
      </c>
      <c r="I32" s="41">
        <f t="shared" si="9"/>
        <v>110.95087500000001</v>
      </c>
      <c r="J32" s="41">
        <f t="shared" si="9"/>
        <v>357.22732500000001</v>
      </c>
      <c r="K32" s="44">
        <f t="shared" si="2"/>
        <v>2381.4571000000001</v>
      </c>
      <c r="L32" s="30"/>
      <c r="M32" s="30"/>
    </row>
    <row r="33" spans="1:13" ht="15.95" customHeight="1" x14ac:dyDescent="0.25">
      <c r="A33" s="18"/>
      <c r="B33" s="18"/>
      <c r="C33" s="18"/>
      <c r="D33" s="18"/>
      <c r="E33" s="18"/>
      <c r="F33" s="43" t="s">
        <v>48</v>
      </c>
      <c r="G33" s="41">
        <f>G32/0.65</f>
        <v>2489.4403846153846</v>
      </c>
      <c r="H33" s="41">
        <f>H32/0.2</f>
        <v>1475.71325</v>
      </c>
      <c r="I33" s="41">
        <f>I32/0.15</f>
        <v>739.67250000000013</v>
      </c>
      <c r="J33" s="41">
        <f>J32/0.7</f>
        <v>510.32475000000005</v>
      </c>
      <c r="K33" s="44">
        <f t="shared" si="2"/>
        <v>5215.1508846153847</v>
      </c>
      <c r="L33" s="30"/>
      <c r="M33" s="30"/>
    </row>
    <row r="34" spans="1:13" ht="15.95" customHeight="1" x14ac:dyDescent="0.25">
      <c r="A34" s="46"/>
      <c r="B34" s="18"/>
      <c r="C34" s="18"/>
      <c r="D34" s="18"/>
      <c r="E34" s="18"/>
      <c r="F34" s="43" t="s">
        <v>49</v>
      </c>
      <c r="G34" s="2">
        <v>140</v>
      </c>
      <c r="H34" s="2">
        <v>500</v>
      </c>
      <c r="I34" s="2">
        <v>150</v>
      </c>
      <c r="J34" s="2">
        <v>700</v>
      </c>
      <c r="K34" s="44">
        <f t="shared" si="2"/>
        <v>1490</v>
      </c>
      <c r="L34" s="30"/>
      <c r="M34" s="30"/>
    </row>
    <row r="35" spans="1:13" ht="15.95" customHeight="1" x14ac:dyDescent="0.25">
      <c r="A35" s="46"/>
      <c r="B35" s="18"/>
      <c r="C35" s="18"/>
      <c r="D35" s="47"/>
      <c r="E35" s="47"/>
      <c r="F35" s="49" t="s">
        <v>50</v>
      </c>
      <c r="G35" s="44">
        <f>G32 * G34</f>
        <v>226539.07500000001</v>
      </c>
      <c r="H35" s="44">
        <f t="shared" ref="H35:J35" si="10">H32 * H34</f>
        <v>147571.32500000001</v>
      </c>
      <c r="I35" s="44">
        <f t="shared" si="10"/>
        <v>16642.631250000002</v>
      </c>
      <c r="J35" s="44">
        <f t="shared" si="10"/>
        <v>250059.1275</v>
      </c>
      <c r="K35" s="50">
        <f>SUM(G35:J35)</f>
        <v>640812.15874999994</v>
      </c>
      <c r="L35" s="30"/>
      <c r="M35" s="30"/>
    </row>
    <row r="36" spans="1:13" x14ac:dyDescent="0.25">
      <c r="A36" s="29"/>
      <c r="B36" s="30"/>
      <c r="C36" s="30"/>
      <c r="D36" s="42"/>
      <c r="E36" s="42"/>
      <c r="F36" s="21"/>
      <c r="G36" s="51"/>
      <c r="H36" s="51"/>
      <c r="I36" s="51"/>
      <c r="J36" s="51"/>
      <c r="K36" s="52"/>
      <c r="L36" s="52"/>
      <c r="M36" s="30"/>
    </row>
    <row r="37" spans="1:13" ht="22.5" customHeight="1" x14ac:dyDescent="0.25">
      <c r="A37" s="99" t="s">
        <v>52</v>
      </c>
      <c r="B37" s="99"/>
      <c r="C37" s="99"/>
      <c r="D37" s="99"/>
      <c r="E37" s="99"/>
      <c r="F37" s="99"/>
      <c r="G37" s="99"/>
      <c r="H37" s="51"/>
      <c r="I37" s="51"/>
      <c r="J37" s="51"/>
      <c r="K37" s="52"/>
      <c r="L37" s="52"/>
      <c r="M37" s="30"/>
    </row>
    <row r="38" spans="1:13" ht="18.75" customHeight="1" x14ac:dyDescent="0.25">
      <c r="A38" s="98" t="s">
        <v>51</v>
      </c>
      <c r="B38" s="98"/>
      <c r="C38" s="98"/>
      <c r="D38" s="98"/>
      <c r="E38" s="32" t="s">
        <v>87</v>
      </c>
      <c r="F38" s="33" t="s">
        <v>0</v>
      </c>
      <c r="G38" s="32"/>
      <c r="H38" s="53"/>
      <c r="K38" s="54"/>
      <c r="L38" s="52"/>
      <c r="M38" s="30"/>
    </row>
    <row r="39" spans="1:13" ht="19.5" customHeight="1" x14ac:dyDescent="0.25">
      <c r="A39" s="100" t="s">
        <v>53</v>
      </c>
      <c r="B39" s="100"/>
      <c r="C39" s="55" t="s">
        <v>54</v>
      </c>
      <c r="D39" s="55" t="s">
        <v>55</v>
      </c>
      <c r="E39" s="3">
        <v>1.21</v>
      </c>
      <c r="F39" s="49" t="s">
        <v>85</v>
      </c>
      <c r="G39" s="4">
        <v>25</v>
      </c>
      <c r="L39" s="52"/>
      <c r="M39" s="30"/>
    </row>
    <row r="40" spans="1:13" x14ac:dyDescent="0.25">
      <c r="A40" s="100"/>
      <c r="B40" s="100"/>
      <c r="C40" s="7">
        <v>1</v>
      </c>
      <c r="D40" s="35">
        <v>4</v>
      </c>
      <c r="E40" s="23"/>
      <c r="F40" s="56" t="s">
        <v>56</v>
      </c>
      <c r="G40" s="57">
        <f>$B$4*305*$G$39</f>
        <v>762500</v>
      </c>
      <c r="L40" s="52"/>
      <c r="M40" s="30"/>
    </row>
    <row r="41" spans="1:13" ht="18.75" customHeight="1" x14ac:dyDescent="0.25">
      <c r="A41" s="100"/>
      <c r="B41" s="100"/>
      <c r="C41" s="7">
        <v>2</v>
      </c>
      <c r="D41" s="35">
        <v>4.5</v>
      </c>
      <c r="E41" s="23"/>
      <c r="F41" s="49" t="s">
        <v>57</v>
      </c>
      <c r="G41" s="57">
        <f>($B$4*0.92)*$D$48</f>
        <v>20930</v>
      </c>
      <c r="H41" s="58"/>
      <c r="J41" s="59"/>
      <c r="K41" s="52"/>
      <c r="L41" s="52"/>
      <c r="M41" s="30"/>
    </row>
    <row r="42" spans="1:13" x14ac:dyDescent="0.25">
      <c r="A42" s="100"/>
      <c r="B42" s="100"/>
      <c r="C42" s="7">
        <v>3</v>
      </c>
      <c r="D42" s="35">
        <v>5</v>
      </c>
      <c r="E42" s="23"/>
      <c r="F42" s="49" t="s">
        <v>58</v>
      </c>
      <c r="G42" s="60">
        <f>G40-G41</f>
        <v>741570</v>
      </c>
      <c r="H42" s="58"/>
      <c r="K42" s="54"/>
      <c r="L42" s="51"/>
      <c r="M42" s="30"/>
    </row>
    <row r="43" spans="1:13" x14ac:dyDescent="0.25">
      <c r="A43" s="100"/>
      <c r="B43" s="100"/>
      <c r="C43" s="8">
        <v>4</v>
      </c>
      <c r="D43" s="35">
        <v>4.5</v>
      </c>
      <c r="E43" s="23"/>
      <c r="F43" s="49" t="s">
        <v>86</v>
      </c>
      <c r="G43" s="44">
        <f>G42*$E$39</f>
        <v>897299.7</v>
      </c>
      <c r="H43" s="61"/>
      <c r="J43" s="62"/>
      <c r="K43" s="54"/>
      <c r="L43" s="51"/>
      <c r="M43" s="30"/>
    </row>
    <row r="44" spans="1:13" x14ac:dyDescent="0.25">
      <c r="A44" s="100"/>
      <c r="B44" s="100"/>
      <c r="C44" s="8">
        <v>5</v>
      </c>
      <c r="D44" s="35">
        <v>4</v>
      </c>
      <c r="E44" s="23"/>
      <c r="F44" s="23"/>
      <c r="G44" s="23"/>
      <c r="H44" s="51"/>
      <c r="L44" s="51"/>
      <c r="M44" s="30"/>
    </row>
    <row r="45" spans="1:13" x14ac:dyDescent="0.25">
      <c r="A45" s="100"/>
      <c r="B45" s="100"/>
      <c r="C45" s="8">
        <v>6</v>
      </c>
      <c r="D45" s="35">
        <v>4</v>
      </c>
      <c r="E45" s="23"/>
      <c r="F45" s="20"/>
      <c r="G45" s="63"/>
      <c r="H45" s="51"/>
      <c r="I45" s="51"/>
      <c r="J45" s="51"/>
      <c r="K45" s="52"/>
      <c r="L45" s="52"/>
      <c r="M45" s="30"/>
    </row>
    <row r="46" spans="1:13" x14ac:dyDescent="0.25">
      <c r="A46" s="100"/>
      <c r="B46" s="100"/>
      <c r="C46" s="8">
        <v>7</v>
      </c>
      <c r="D46" s="35">
        <v>3.5</v>
      </c>
      <c r="E46" s="23"/>
      <c r="F46" s="20"/>
      <c r="G46" s="20"/>
      <c r="H46" s="21"/>
      <c r="I46" s="21"/>
      <c r="J46" s="51"/>
      <c r="K46" s="52"/>
      <c r="L46" s="52"/>
      <c r="M46" s="30"/>
    </row>
    <row r="47" spans="1:13" x14ac:dyDescent="0.25">
      <c r="A47" s="64" t="s">
        <v>59</v>
      </c>
      <c r="B47" s="65">
        <f>(($B$4*0.92)*$D$48)/1000</f>
        <v>20.93</v>
      </c>
      <c r="C47" s="8">
        <v>8</v>
      </c>
      <c r="D47" s="35">
        <v>3</v>
      </c>
      <c r="E47" s="23"/>
      <c r="F47" s="20"/>
      <c r="G47" s="20"/>
      <c r="H47" s="21"/>
      <c r="I47" s="21"/>
      <c r="J47" s="51"/>
      <c r="K47" s="52"/>
      <c r="L47" s="52"/>
      <c r="M47" s="30"/>
    </row>
    <row r="48" spans="1:13" x14ac:dyDescent="0.25">
      <c r="A48" s="43" t="s">
        <v>60</v>
      </c>
      <c r="B48" s="66">
        <f>B47 * 1000 * E39</f>
        <v>25325.3</v>
      </c>
      <c r="C48" s="7" t="s">
        <v>61</v>
      </c>
      <c r="D48" s="77">
        <f>SUM(D40:D47) * 7</f>
        <v>227.5</v>
      </c>
      <c r="E48" s="23"/>
      <c r="F48" s="20"/>
      <c r="G48" s="20"/>
      <c r="H48" s="21"/>
      <c r="I48" s="21"/>
      <c r="J48" s="51"/>
      <c r="K48" s="52"/>
      <c r="L48" s="52"/>
      <c r="M48" s="30"/>
    </row>
    <row r="49" spans="1:13" x14ac:dyDescent="0.25">
      <c r="A49" s="30"/>
      <c r="B49" s="30"/>
      <c r="C49" s="30"/>
      <c r="D49" s="42"/>
      <c r="E49" s="42"/>
      <c r="F49" s="21"/>
      <c r="G49" s="51"/>
      <c r="H49" s="51"/>
      <c r="I49" s="51"/>
      <c r="J49" s="51"/>
      <c r="K49" s="52"/>
      <c r="L49" s="52"/>
      <c r="M49" s="30"/>
    </row>
    <row r="50" spans="1:13" ht="21.75" customHeight="1" x14ac:dyDescent="0.25">
      <c r="A50" s="99" t="s">
        <v>62</v>
      </c>
      <c r="B50" s="99"/>
      <c r="C50" s="99"/>
      <c r="D50" s="99"/>
      <c r="E50" s="99"/>
      <c r="F50" s="99"/>
      <c r="K50" s="30"/>
      <c r="L50" s="30"/>
      <c r="M50" s="30"/>
    </row>
    <row r="51" spans="1:13" ht="31.5" customHeight="1" x14ac:dyDescent="0.25">
      <c r="A51" s="76" t="s">
        <v>0</v>
      </c>
      <c r="B51" s="80" t="s">
        <v>63</v>
      </c>
      <c r="C51" s="76" t="s">
        <v>64</v>
      </c>
      <c r="D51" s="79" t="s">
        <v>1</v>
      </c>
      <c r="E51" s="23"/>
      <c r="F51" s="23"/>
      <c r="G51" s="21"/>
      <c r="K51" s="30"/>
      <c r="L51" s="30"/>
      <c r="M51" s="30"/>
    </row>
    <row r="52" spans="1:13" x14ac:dyDescent="0.25">
      <c r="A52" s="18" t="s">
        <v>66</v>
      </c>
      <c r="B52" s="67"/>
      <c r="C52" s="68">
        <f>ROUND(($B$4 * $E$52) /100,0)</f>
        <v>25</v>
      </c>
      <c r="D52" s="68"/>
      <c r="E52" s="78">
        <v>25</v>
      </c>
      <c r="F52" s="69"/>
      <c r="K52" s="30"/>
      <c r="L52" s="30"/>
      <c r="M52" s="30"/>
    </row>
    <row r="53" spans="1:13" x14ac:dyDescent="0.25">
      <c r="A53" s="18" t="s">
        <v>68</v>
      </c>
      <c r="B53" s="5">
        <v>7500</v>
      </c>
      <c r="C53" s="70">
        <f>ROUND((C52*$E$53)/100,)</f>
        <v>6</v>
      </c>
      <c r="D53" s="68">
        <f>C53*B53</f>
        <v>45000</v>
      </c>
      <c r="E53" s="32">
        <v>25</v>
      </c>
      <c r="F53" s="49" t="s">
        <v>65</v>
      </c>
      <c r="K53" s="30"/>
      <c r="L53" s="30"/>
      <c r="M53" s="30"/>
    </row>
    <row r="54" spans="1:13" x14ac:dyDescent="0.25">
      <c r="A54" s="18" t="s">
        <v>70</v>
      </c>
      <c r="B54" s="5">
        <v>7000</v>
      </c>
      <c r="C54" s="70">
        <f>ROUND((C52*$E$54)/100,0)</f>
        <v>19</v>
      </c>
      <c r="D54" s="68">
        <f>C54*B54</f>
        <v>133000</v>
      </c>
      <c r="E54" s="32">
        <v>75</v>
      </c>
      <c r="F54" s="49" t="s">
        <v>67</v>
      </c>
      <c r="K54" s="30"/>
      <c r="L54" s="30"/>
      <c r="M54" s="30"/>
    </row>
    <row r="55" spans="1:13" x14ac:dyDescent="0.25">
      <c r="A55" s="18" t="s">
        <v>72</v>
      </c>
      <c r="B55" s="68"/>
      <c r="C55" s="68">
        <f>ROUND($B$4*($E$55/100)*($E$56/100)*($E$57/100),0)</f>
        <v>35</v>
      </c>
      <c r="D55" s="68"/>
      <c r="E55" s="78">
        <v>78</v>
      </c>
      <c r="F55" s="49" t="s">
        <v>69</v>
      </c>
      <c r="K55" s="30"/>
      <c r="L55" s="30"/>
      <c r="M55" s="30"/>
    </row>
    <row r="56" spans="1:13" x14ac:dyDescent="0.25">
      <c r="A56" s="18" t="s">
        <v>74</v>
      </c>
      <c r="B56" s="68"/>
      <c r="C56" s="68">
        <f>ROUND(($B$4 * $E$52) /100,0)</f>
        <v>25</v>
      </c>
      <c r="D56" s="68"/>
      <c r="E56" s="78">
        <v>50</v>
      </c>
      <c r="F56" s="49" t="s">
        <v>71</v>
      </c>
      <c r="K56" s="30"/>
      <c r="L56" s="30"/>
      <c r="M56" s="30"/>
    </row>
    <row r="57" spans="1:13" x14ac:dyDescent="0.25">
      <c r="A57" s="18" t="s">
        <v>76</v>
      </c>
      <c r="B57" s="5">
        <v>7000</v>
      </c>
      <c r="C57" s="70">
        <f>ROUND($B$4*($E$55/100)*($E$56/100)*($E$58/100),0)</f>
        <v>4</v>
      </c>
      <c r="D57" s="68">
        <f>C57*B57</f>
        <v>28000</v>
      </c>
      <c r="E57" s="78">
        <v>90</v>
      </c>
      <c r="F57" s="49" t="s">
        <v>73</v>
      </c>
      <c r="K57" s="30"/>
      <c r="L57" s="30"/>
      <c r="M57" s="30"/>
    </row>
    <row r="58" spans="1:13" x14ac:dyDescent="0.25">
      <c r="A58" s="18" t="s">
        <v>77</v>
      </c>
      <c r="B58" s="5">
        <v>8000</v>
      </c>
      <c r="C58" s="70">
        <f>ROUND(C55-C56,0)</f>
        <v>10</v>
      </c>
      <c r="D58" s="68">
        <f>C58*B58</f>
        <v>80000</v>
      </c>
      <c r="E58" s="78">
        <v>10</v>
      </c>
      <c r="F58" s="49" t="s">
        <v>75</v>
      </c>
      <c r="I58" s="30"/>
      <c r="J58" s="30"/>
      <c r="K58" s="30"/>
      <c r="L58" s="30"/>
      <c r="M58" s="30"/>
    </row>
    <row r="59" spans="1:13" x14ac:dyDescent="0.25">
      <c r="A59" s="18" t="s">
        <v>78</v>
      </c>
      <c r="B59" s="5">
        <v>8900</v>
      </c>
      <c r="C59" s="70">
        <f>ROUND($B$4*($E$55/100)*($E$56/100),0)</f>
        <v>39</v>
      </c>
      <c r="D59" s="68">
        <f>C59*B59</f>
        <v>347100</v>
      </c>
      <c r="E59" s="23"/>
      <c r="F59" s="68"/>
      <c r="G59" s="30"/>
      <c r="H59" s="30"/>
      <c r="I59" s="30"/>
      <c r="J59" s="30"/>
      <c r="K59" s="30"/>
      <c r="L59" s="30"/>
      <c r="M59" s="30"/>
    </row>
    <row r="60" spans="1:13" ht="21" customHeight="1" x14ac:dyDescent="0.25">
      <c r="A60" s="91" t="s">
        <v>1</v>
      </c>
      <c r="B60" s="92"/>
      <c r="C60" s="93"/>
      <c r="D60" s="60">
        <f>SUM(D53:D59)</f>
        <v>633100</v>
      </c>
      <c r="E60" s="23"/>
      <c r="F60" s="60"/>
      <c r="G60" s="30"/>
      <c r="H60" s="30"/>
      <c r="I60" s="30"/>
      <c r="J60" s="30"/>
      <c r="K60" s="30"/>
      <c r="L60" s="30"/>
      <c r="M60" s="30"/>
    </row>
    <row r="61" spans="1:13" x14ac:dyDescent="0.25">
      <c r="B61" s="6"/>
    </row>
    <row r="62" spans="1:13" x14ac:dyDescent="0.25">
      <c r="B62" s="31"/>
      <c r="C62" s="72"/>
      <c r="D62" s="72"/>
      <c r="G62" s="28"/>
    </row>
    <row r="63" spans="1:13" x14ac:dyDescent="0.25">
      <c r="A63" s="28" t="s">
        <v>22</v>
      </c>
      <c r="B63" s="28" t="s">
        <v>23</v>
      </c>
      <c r="C63" s="29"/>
      <c r="D63" s="29"/>
      <c r="E63" s="30"/>
      <c r="F63" s="30"/>
      <c r="G63" s="30"/>
      <c r="I63" s="30"/>
      <c r="J63" s="31"/>
      <c r="K63" s="31"/>
      <c r="L63" s="31"/>
      <c r="M63" s="31"/>
    </row>
    <row r="64" spans="1:13" x14ac:dyDescent="0.25">
      <c r="A64" s="28" t="s">
        <v>24</v>
      </c>
      <c r="B64" s="73">
        <v>8</v>
      </c>
      <c r="C64" s="29"/>
      <c r="D64" s="29"/>
      <c r="E64" s="30"/>
      <c r="F64" s="30"/>
      <c r="G64" s="30"/>
      <c r="I64" s="30"/>
      <c r="J64" s="31"/>
      <c r="K64" s="31"/>
      <c r="L64" s="31"/>
      <c r="M64" s="31"/>
    </row>
    <row r="65" spans="1:7" x14ac:dyDescent="0.25">
      <c r="F65" s="6" t="s">
        <v>79</v>
      </c>
    </row>
    <row r="66" spans="1:7" ht="72.75" customHeight="1" x14ac:dyDescent="0.25">
      <c r="A66" s="97" t="s">
        <v>89</v>
      </c>
      <c r="B66" s="97"/>
      <c r="C66" s="97"/>
      <c r="D66" s="97"/>
      <c r="E66" s="97"/>
      <c r="F66" s="97"/>
      <c r="G66" s="97"/>
    </row>
  </sheetData>
  <sheetProtection password="D215" sheet="1" objects="1" scenarios="1"/>
  <mergeCells count="17">
    <mergeCell ref="A66:G66"/>
    <mergeCell ref="A38:D38"/>
    <mergeCell ref="A37:G37"/>
    <mergeCell ref="A50:F50"/>
    <mergeCell ref="A39:B46"/>
    <mergeCell ref="A18:A19"/>
    <mergeCell ref="B18:E18"/>
    <mergeCell ref="F18:F19"/>
    <mergeCell ref="A17:K17"/>
    <mergeCell ref="A60:C60"/>
    <mergeCell ref="G18:K18"/>
    <mergeCell ref="A16:J16"/>
    <mergeCell ref="B2:D2"/>
    <mergeCell ref="E2:E3"/>
    <mergeCell ref="A1:J1"/>
    <mergeCell ref="F2:J2"/>
    <mergeCell ref="A2:A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Veriler</vt:lpstr>
    </vt:vector>
  </TitlesOfParts>
  <Company>yazarahmet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Yazar</dc:creator>
  <cp:lastModifiedBy>Mehmet</cp:lastModifiedBy>
  <cp:lastPrinted>2011-08-02T14:45:32Z</cp:lastPrinted>
  <dcterms:created xsi:type="dcterms:W3CDTF">2010-12-28T07:59:37Z</dcterms:created>
  <dcterms:modified xsi:type="dcterms:W3CDTF">2017-02-15T13:20:05Z</dcterms:modified>
</cp:coreProperties>
</file>